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C2" lockStructure="1"/>
  <bookViews>
    <workbookView xWindow="120" yWindow="120" windowWidth="15480" windowHeight="8700" tabRatio="599" firstSheet="1" activeTab="1"/>
  </bookViews>
  <sheets>
    <sheet name="Preisblatt" sheetId="3" state="hidden" r:id="rId1"/>
    <sheet name="lg Zonen" sheetId="5" r:id="rId2"/>
  </sheets>
  <definedNames>
    <definedName name="_xlnm.Print_Area" localSheetId="1">'lg Zonen'!$A$1:$P$47</definedName>
  </definedNames>
  <calcPr calcId="162913"/>
</workbook>
</file>

<file path=xl/calcChain.xml><?xml version="1.0" encoding="utf-8"?>
<calcChain xmlns="http://schemas.openxmlformats.org/spreadsheetml/2006/main">
  <c r="Y10" i="5" l="1"/>
  <c r="D16" i="5"/>
  <c r="D15" i="5"/>
  <c r="D14" i="5"/>
  <c r="D13" i="5"/>
  <c r="T13" i="5"/>
  <c r="T12" i="5"/>
  <c r="T11" i="5"/>
  <c r="T10" i="5"/>
  <c r="T9" i="5"/>
  <c r="S13" i="5"/>
  <c r="S12" i="5"/>
  <c r="S11" i="5"/>
  <c r="S10" i="5"/>
  <c r="S9" i="5"/>
  <c r="S8" i="5"/>
  <c r="I10" i="5"/>
  <c r="D44" i="5" s="1"/>
  <c r="W10" i="5"/>
  <c r="W20" i="5"/>
  <c r="X20" i="5" s="1"/>
  <c r="Y20" i="5" s="1"/>
  <c r="W21" i="5" s="1"/>
  <c r="AI20" i="5"/>
  <c r="AJ20" i="5" s="1"/>
  <c r="AK20" i="5" s="1"/>
  <c r="AI21" i="5" s="1"/>
  <c r="I34" i="5"/>
  <c r="I30" i="5"/>
  <c r="I26" i="5"/>
  <c r="I22" i="5"/>
  <c r="E33" i="5"/>
  <c r="E31" i="5"/>
  <c r="E29" i="5"/>
  <c r="E27" i="5"/>
  <c r="E25" i="5"/>
  <c r="E23" i="5"/>
  <c r="E21" i="5"/>
  <c r="B2" i="5"/>
  <c r="E20" i="5"/>
  <c r="I20" i="5"/>
  <c r="I21" i="5"/>
  <c r="I23" i="5"/>
  <c r="I24" i="5"/>
  <c r="I25" i="5"/>
  <c r="I27" i="5"/>
  <c r="I28" i="5"/>
  <c r="I29" i="5"/>
  <c r="I31" i="5"/>
  <c r="I32" i="5"/>
  <c r="I33" i="5"/>
  <c r="E22" i="5"/>
  <c r="E24" i="5"/>
  <c r="E26" i="5"/>
  <c r="E28" i="5"/>
  <c r="E30" i="5"/>
  <c r="E32" i="5"/>
  <c r="E34" i="5"/>
  <c r="H21" i="5"/>
  <c r="AE21" i="5" s="1"/>
  <c r="H22" i="5"/>
  <c r="AE22" i="5" s="1"/>
  <c r="H23" i="5"/>
  <c r="AE23" i="5" s="1"/>
  <c r="H24" i="5"/>
  <c r="AE24" i="5" s="1"/>
  <c r="H25" i="5"/>
  <c r="AE25" i="5" s="1"/>
  <c r="H26" i="5"/>
  <c r="AE26" i="5" s="1"/>
  <c r="H27" i="5"/>
  <c r="AE27" i="5" s="1"/>
  <c r="H28" i="5"/>
  <c r="AE28" i="5" s="1"/>
  <c r="H29" i="5"/>
  <c r="AE29" i="5" s="1"/>
  <c r="H30" i="5"/>
  <c r="AE30" i="5" s="1"/>
  <c r="H31" i="5"/>
  <c r="AE31" i="5" s="1"/>
  <c r="H32" i="5"/>
  <c r="AE32" i="5" s="1"/>
  <c r="H33" i="5"/>
  <c r="AE33" i="5" s="1"/>
  <c r="H34" i="5"/>
  <c r="AE34" i="5" s="1"/>
  <c r="H20" i="5"/>
  <c r="AE20" i="5" s="1"/>
  <c r="D21" i="5"/>
  <c r="S21" i="5" s="1"/>
  <c r="D22" i="5"/>
  <c r="S22" i="5" s="1"/>
  <c r="D23" i="5"/>
  <c r="S23" i="5" s="1"/>
  <c r="D24" i="5"/>
  <c r="S24" i="5" s="1"/>
  <c r="D25" i="5"/>
  <c r="S25" i="5" s="1"/>
  <c r="D26" i="5"/>
  <c r="S26" i="5" s="1"/>
  <c r="D27" i="5"/>
  <c r="S27" i="5" s="1"/>
  <c r="D28" i="5"/>
  <c r="S28" i="5" s="1"/>
  <c r="D29" i="5"/>
  <c r="S29" i="5" s="1"/>
  <c r="D30" i="5"/>
  <c r="S30" i="5" s="1"/>
  <c r="D31" i="5"/>
  <c r="S31" i="5" s="1"/>
  <c r="D32" i="5"/>
  <c r="S32" i="5" s="1"/>
  <c r="D33" i="5"/>
  <c r="S33" i="5" s="1"/>
  <c r="D34" i="5"/>
  <c r="S34" i="5" s="1"/>
  <c r="D20" i="5"/>
  <c r="S20" i="5" s="1"/>
  <c r="AH20" i="5"/>
  <c r="AG21" i="5" s="1"/>
  <c r="V20" i="5"/>
  <c r="U21" i="5" s="1"/>
  <c r="V21" i="5"/>
  <c r="U22" i="5" s="1"/>
  <c r="T8" i="5"/>
  <c r="E10" i="5"/>
  <c r="O2" i="5"/>
  <c r="V22" i="5" l="1"/>
  <c r="AH21" i="5"/>
  <c r="AJ21" i="5"/>
  <c r="AL20" i="5"/>
  <c r="AN20" i="5" s="1"/>
  <c r="X21" i="5"/>
  <c r="Z21" i="5" s="1"/>
  <c r="Z20" i="5"/>
  <c r="AB20" i="5" s="1"/>
  <c r="D43" i="5"/>
  <c r="AA36" i="5"/>
  <c r="V23" i="5" l="1"/>
  <c r="U23" i="5"/>
  <c r="AH22" i="5"/>
  <c r="AG22" i="5"/>
  <c r="Y21" i="5"/>
  <c r="W22" i="5" s="1"/>
  <c r="X22" i="5" s="1"/>
  <c r="Y22" i="5" s="1"/>
  <c r="W23" i="5" s="1"/>
  <c r="AL21" i="5"/>
  <c r="AN21" i="5" s="1"/>
  <c r="AK21" i="5"/>
  <c r="AI22" i="5" s="1"/>
  <c r="AB21" i="5"/>
  <c r="V24" i="5" l="1"/>
  <c r="U24" i="5"/>
  <c r="AG23" i="5"/>
  <c r="AH23" i="5"/>
  <c r="AJ22" i="5"/>
  <c r="AK22" i="5" s="1"/>
  <c r="AI23" i="5" s="1"/>
  <c r="X23" i="5"/>
  <c r="Z22" i="5"/>
  <c r="AB22" i="5" s="1"/>
  <c r="U25" i="5" l="1"/>
  <c r="V25" i="5"/>
  <c r="AG24" i="5"/>
  <c r="AH24" i="5"/>
  <c r="AJ23" i="5"/>
  <c r="AL22" i="5"/>
  <c r="Z23" i="5"/>
  <c r="AB23" i="5" s="1"/>
  <c r="Y23" i="5"/>
  <c r="W24" i="5" s="1"/>
  <c r="V26" i="5" l="1"/>
  <c r="U26" i="5"/>
  <c r="AH25" i="5"/>
  <c r="AG25" i="5"/>
  <c r="AL23" i="5"/>
  <c r="AN23" i="5" s="1"/>
  <c r="AN22" i="5"/>
  <c r="AK23" i="5"/>
  <c r="AI24" i="5" s="1"/>
  <c r="X24" i="5"/>
  <c r="Y24" i="5" s="1"/>
  <c r="W25" i="5" s="1"/>
  <c r="U27" i="5" l="1"/>
  <c r="V27" i="5"/>
  <c r="AG26" i="5"/>
  <c r="AH26" i="5"/>
  <c r="AJ24" i="5"/>
  <c r="AK24" i="5" s="1"/>
  <c r="AI25" i="5" s="1"/>
  <c r="X25" i="5"/>
  <c r="Y25" i="5" s="1"/>
  <c r="W26" i="5" s="1"/>
  <c r="Z24" i="5"/>
  <c r="AB24" i="5" s="1"/>
  <c r="V28" i="5" l="1"/>
  <c r="U28" i="5"/>
  <c r="AH27" i="5"/>
  <c r="AG27" i="5"/>
  <c r="AJ25" i="5"/>
  <c r="AL24" i="5"/>
  <c r="X26" i="5"/>
  <c r="Z25" i="5"/>
  <c r="AB25" i="5" s="1"/>
  <c r="U29" i="5" l="1"/>
  <c r="V29" i="5"/>
  <c r="AH28" i="5"/>
  <c r="AG28" i="5"/>
  <c r="AL25" i="5"/>
  <c r="AN25" i="5" s="1"/>
  <c r="AK25" i="5"/>
  <c r="AI26" i="5" s="1"/>
  <c r="AN24" i="5"/>
  <c r="Z26" i="5"/>
  <c r="AB26" i="5" s="1"/>
  <c r="Y26" i="5"/>
  <c r="W27" i="5" s="1"/>
  <c r="U30" i="5" l="1"/>
  <c r="V30" i="5"/>
  <c r="AH29" i="5"/>
  <c r="AG29" i="5"/>
  <c r="AJ26" i="5"/>
  <c r="AK26" i="5" s="1"/>
  <c r="AI27" i="5" s="1"/>
  <c r="X27" i="5"/>
  <c r="Y27" i="5" s="1"/>
  <c r="W28" i="5" s="1"/>
  <c r="U31" i="5" l="1"/>
  <c r="V31" i="5"/>
  <c r="AG30" i="5"/>
  <c r="AH30" i="5"/>
  <c r="AJ27" i="5"/>
  <c r="AK27" i="5" s="1"/>
  <c r="AI28" i="5" s="1"/>
  <c r="AL26" i="5"/>
  <c r="X28" i="5"/>
  <c r="Y28" i="5" s="1"/>
  <c r="W29" i="5" s="1"/>
  <c r="Z27" i="5"/>
  <c r="AB27" i="5" s="1"/>
  <c r="U32" i="5" l="1"/>
  <c r="V32" i="5"/>
  <c r="AH31" i="5"/>
  <c r="AG31" i="5"/>
  <c r="AJ28" i="5"/>
  <c r="AK28" i="5" s="1"/>
  <c r="AI29" i="5" s="1"/>
  <c r="AL27" i="5"/>
  <c r="AN27" i="5" s="1"/>
  <c r="AN26" i="5"/>
  <c r="X29" i="5"/>
  <c r="Z28" i="5"/>
  <c r="V33" i="5" l="1"/>
  <c r="U33" i="5"/>
  <c r="AG32" i="5"/>
  <c r="AH32" i="5"/>
  <c r="AJ29" i="5"/>
  <c r="AK29" i="5" s="1"/>
  <c r="AI30" i="5" s="1"/>
  <c r="AL28" i="5"/>
  <c r="Z29" i="5"/>
  <c r="AB29" i="5" s="1"/>
  <c r="AB28" i="5"/>
  <c r="Y29" i="5"/>
  <c r="W30" i="5" s="1"/>
  <c r="V34" i="5" l="1"/>
  <c r="U34" i="5"/>
  <c r="AG33" i="5"/>
  <c r="AH33" i="5"/>
  <c r="AJ30" i="5"/>
  <c r="AK30" i="5" s="1"/>
  <c r="AI31" i="5" s="1"/>
  <c r="AL29" i="5"/>
  <c r="AN29" i="5" s="1"/>
  <c r="AN28" i="5"/>
  <c r="X30" i="5"/>
  <c r="Y30" i="5" s="1"/>
  <c r="W31" i="5" s="1"/>
  <c r="AG34" i="5" l="1"/>
  <c r="AH34" i="5"/>
  <c r="AJ31" i="5"/>
  <c r="AK31" i="5" s="1"/>
  <c r="AI32" i="5" s="1"/>
  <c r="AL30" i="5"/>
  <c r="AN30" i="5" s="1"/>
  <c r="X31" i="5"/>
  <c r="Z30" i="5"/>
  <c r="AB30" i="5" s="1"/>
  <c r="AJ32" i="5" l="1"/>
  <c r="AK32" i="5" s="1"/>
  <c r="AI33" i="5" s="1"/>
  <c r="AL31" i="5"/>
  <c r="Z31" i="5"/>
  <c r="AB31" i="5" s="1"/>
  <c r="Y31" i="5"/>
  <c r="W32" i="5" s="1"/>
  <c r="AJ33" i="5" l="1"/>
  <c r="AK33" i="5" s="1"/>
  <c r="AI34" i="5" s="1"/>
  <c r="AL32" i="5"/>
  <c r="AN31" i="5"/>
  <c r="X32" i="5"/>
  <c r="Y32" i="5" s="1"/>
  <c r="W33" i="5" s="1"/>
  <c r="AJ34" i="5" l="1"/>
  <c r="AK34" i="5" s="1"/>
  <c r="AL33" i="5"/>
  <c r="AN32" i="5"/>
  <c r="X33" i="5"/>
  <c r="Y33" i="5" s="1"/>
  <c r="W34" i="5" s="1"/>
  <c r="Z32" i="5"/>
  <c r="AN33" i="5" l="1"/>
  <c r="AL34" i="5"/>
  <c r="AJ36" i="5"/>
  <c r="X34" i="5"/>
  <c r="Z33" i="5"/>
  <c r="AB33" i="5" s="1"/>
  <c r="AB32" i="5"/>
  <c r="AN34" i="5" l="1"/>
  <c r="AN36" i="5" s="1"/>
  <c r="AN37" i="5" s="1"/>
  <c r="E38" i="5" s="1"/>
  <c r="D42" i="5" s="1"/>
  <c r="AL36" i="5"/>
  <c r="AL37" i="5" s="1"/>
  <c r="Z34" i="5"/>
  <c r="Z36" i="5" s="1"/>
  <c r="X36" i="5"/>
  <c r="Y34" i="5"/>
  <c r="AB34" i="5" l="1"/>
  <c r="AB36" i="5" s="1"/>
  <c r="AB37" i="5" s="1"/>
  <c r="E37" i="5" s="1"/>
  <c r="D41" i="5" s="1"/>
  <c r="D45" i="5" s="1"/>
  <c r="D46" i="5" s="1"/>
  <c r="Z37" i="5"/>
  <c r="AA37" i="5"/>
</calcChain>
</file>

<file path=xl/sharedStrings.xml><?xml version="1.0" encoding="utf-8"?>
<sst xmlns="http://schemas.openxmlformats.org/spreadsheetml/2006/main" count="222" uniqueCount="108">
  <si>
    <t>Arbeit</t>
  </si>
  <si>
    <t>Leistung</t>
  </si>
  <si>
    <t>Messung</t>
  </si>
  <si>
    <t>Abrechnung</t>
  </si>
  <si>
    <t>G 160 - G 400</t>
  </si>
  <si>
    <t>MEUW</t>
  </si>
  <si>
    <t>Kundendaten</t>
  </si>
  <si>
    <t>Jahresarbeit</t>
  </si>
  <si>
    <t>kWh</t>
  </si>
  <si>
    <t>kW</t>
  </si>
  <si>
    <t>bn</t>
  </si>
  <si>
    <t>h</t>
  </si>
  <si>
    <t>Entgelt</t>
  </si>
  <si>
    <t>AP</t>
  </si>
  <si>
    <t>LP</t>
  </si>
  <si>
    <t>Ct/kWh</t>
  </si>
  <si>
    <t>Euro/kW</t>
  </si>
  <si>
    <t>Summe</t>
  </si>
  <si>
    <t>OT</t>
  </si>
  <si>
    <t>OV</t>
  </si>
  <si>
    <t>WP</t>
  </si>
  <si>
    <t>Exp</t>
  </si>
  <si>
    <t>Euro/a</t>
  </si>
  <si>
    <t>ZFA/Modem</t>
  </si>
  <si>
    <t>vorgl. Netz</t>
  </si>
  <si>
    <t>€/kW</t>
  </si>
  <si>
    <t>Wendepunkt</t>
  </si>
  <si>
    <t>Exponent</t>
  </si>
  <si>
    <t>Ortstransportnetz</t>
  </si>
  <si>
    <t>vNB</t>
  </si>
  <si>
    <t>Ortsverteilnetz</t>
  </si>
  <si>
    <t>Ages</t>
  </si>
  <si>
    <t>Pmax</t>
  </si>
  <si>
    <t>Benutzungsstunden</t>
  </si>
  <si>
    <t>G 40 - G 100</t>
  </si>
  <si>
    <t>&gt; 400</t>
  </si>
  <si>
    <t>keine</t>
  </si>
  <si>
    <t>jährlich</t>
  </si>
  <si>
    <t>monatlich</t>
  </si>
  <si>
    <t>Arbeitspreis</t>
  </si>
  <si>
    <t>Leistungspreis</t>
  </si>
  <si>
    <t>Netznutzung Arbeit</t>
  </si>
  <si>
    <t>Netznutzung Leistung</t>
  </si>
  <si>
    <t>Arbeit A</t>
  </si>
  <si>
    <t>Leistung P</t>
  </si>
  <si>
    <t>Eingabe Verbrauchsdaten</t>
  </si>
  <si>
    <t>spez. Entgelt</t>
  </si>
  <si>
    <t>Jahreshöchstleistung</t>
  </si>
  <si>
    <t>kWh/h</t>
  </si>
  <si>
    <t>nächsten 500.000 kWh</t>
  </si>
  <si>
    <t>nächsten 1.000.000 kWh</t>
  </si>
  <si>
    <t>nächsten 5.000.000 kWh</t>
  </si>
  <si>
    <t>nächsten 10.000.000 kWh</t>
  </si>
  <si>
    <t>nächsten 50.000.000 kWh</t>
  </si>
  <si>
    <t>nächsten 100.000.000 kWh</t>
  </si>
  <si>
    <t>nächsten 300.000.000 kWh</t>
  </si>
  <si>
    <t>nächsten 500.000.000 kWh</t>
  </si>
  <si>
    <t>0 - 1.500.000 kWh</t>
  </si>
  <si>
    <t>nächsten 200 kW</t>
  </si>
  <si>
    <t>nächsten 500 kW</t>
  </si>
  <si>
    <t>nächsten 400 kW</t>
  </si>
  <si>
    <t>nächsten 300 kW</t>
  </si>
  <si>
    <t>nächsten 1.900 kW</t>
  </si>
  <si>
    <t>nächsten 1.700 kW</t>
  </si>
  <si>
    <t>nächsten 1.600 kW</t>
  </si>
  <si>
    <t>nächsten 3.000 kW</t>
  </si>
  <si>
    <t>nächsten 2.800 kW</t>
  </si>
  <si>
    <t>nächsten 13.100 kW</t>
  </si>
  <si>
    <t>nächsten 23.800 kW</t>
  </si>
  <si>
    <t>nächsten 63.300 kW</t>
  </si>
  <si>
    <t>nächsten 883.600 kW</t>
  </si>
  <si>
    <t>Netz</t>
  </si>
  <si>
    <t>vorgel. Netz</t>
  </si>
  <si>
    <t>leistungsgemessene Kunden &gt; 1,5 Mio. kWh oder &gt; 500 kW</t>
  </si>
  <si>
    <t>Sigmoid-Funktionen</t>
  </si>
  <si>
    <t>zzgl. Konzessionsabgabe und MwSt. in geltender Höhe</t>
  </si>
  <si>
    <t>lg-Kunden</t>
  </si>
  <si>
    <t>Preise lt. Preisblatt</t>
  </si>
  <si>
    <t>entweder</t>
  </si>
  <si>
    <t>oder</t>
  </si>
  <si>
    <t>Zonenpreissystem</t>
  </si>
  <si>
    <t>€/a</t>
  </si>
  <si>
    <t>zzgl.</t>
  </si>
  <si>
    <t>Basis Preisblatt vom</t>
  </si>
  <si>
    <t>gültig ab :</t>
  </si>
  <si>
    <t>Name Netzbetreiber</t>
  </si>
  <si>
    <t>Netzentgeltrechner - Zonenpreissystem</t>
  </si>
  <si>
    <t>Eine Zone ist eine Verbrauchseinteilung.</t>
  </si>
  <si>
    <t xml:space="preserve">Sie gilt für die verbrauchte Jahresarbeit bzw. </t>
  </si>
  <si>
    <t>für die Höchstleistung des Jahres.</t>
  </si>
  <si>
    <t>Der Gesamtpreis für den Abnahmefall ermittelt sich</t>
  </si>
  <si>
    <t>mit dem Durchlaufen der Zonen von unten.</t>
  </si>
  <si>
    <t>Preise</t>
  </si>
  <si>
    <t>0 - 800 kW</t>
  </si>
  <si>
    <t>Aufschlag</t>
  </si>
  <si>
    <t>von</t>
  </si>
  <si>
    <t>bis</t>
  </si>
  <si>
    <t>in Zone</t>
  </si>
  <si>
    <t>über</t>
  </si>
  <si>
    <t>Nebenrechnung Leistung</t>
  </si>
  <si>
    <t>Stadtwerke Schramberg GmbH &amp; Co. KG</t>
  </si>
  <si>
    <t>MSB</t>
  </si>
  <si>
    <t>Messstellenbetrieb</t>
  </si>
  <si>
    <t>Abr</t>
  </si>
  <si>
    <t>Datenspeicher</t>
  </si>
  <si>
    <t>Arbeitspreis AP</t>
  </si>
  <si>
    <t>Leistungspreis LP</t>
  </si>
  <si>
    <t>Preise lt. Tabelle für Abnahmefall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</si>
</sst>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00"/>
    <numFmt numFmtId="165" formatCode="#,##0.000"/>
    <numFmt numFmtId="166" formatCode="d/m/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9"/>
      </right>
      <top/>
      <bottom/>
      <diagonal/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indexed="55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165" fontId="0" fillId="2" borderId="1" xfId="0" applyNumberFormat="1" applyFill="1" applyBorder="1" applyProtection="1">
      <protection hidden="1"/>
    </xf>
    <xf numFmtId="3" fontId="0" fillId="2" borderId="2" xfId="0" applyNumberFormat="1" applyFill="1" applyBorder="1" applyProtection="1">
      <protection hidden="1"/>
    </xf>
    <xf numFmtId="4" fontId="0" fillId="2" borderId="2" xfId="0" applyNumberFormat="1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165" fontId="0" fillId="2" borderId="3" xfId="0" applyNumberFormat="1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0" borderId="5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4" fontId="7" fillId="3" borderId="1" xfId="0" applyNumberFormat="1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0" fontId="8" fillId="3" borderId="5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4" fontId="7" fillId="3" borderId="2" xfId="0" applyNumberFormat="1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3" fontId="7" fillId="4" borderId="1" xfId="0" applyNumberFormat="1" applyFont="1" applyFill="1" applyBorder="1" applyProtection="1">
      <protection locked="0"/>
    </xf>
    <xf numFmtId="3" fontId="7" fillId="4" borderId="3" xfId="0" applyNumberFormat="1" applyFont="1" applyFill="1" applyBorder="1" applyProtection="1">
      <protection locked="0"/>
    </xf>
    <xf numFmtId="3" fontId="7" fillId="4" borderId="9" xfId="0" applyNumberFormat="1" applyFont="1" applyFill="1" applyBorder="1" applyProtection="1">
      <protection locked="0"/>
    </xf>
    <xf numFmtId="3" fontId="7" fillId="4" borderId="2" xfId="0" applyNumberFormat="1" applyFont="1" applyFill="1" applyBorder="1" applyProtection="1">
      <protection locked="0"/>
    </xf>
    <xf numFmtId="0" fontId="7" fillId="3" borderId="10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3" fontId="7" fillId="3" borderId="0" xfId="0" applyNumberFormat="1" applyFont="1" applyFill="1" applyBorder="1" applyProtection="1">
      <protection hidden="1"/>
    </xf>
    <xf numFmtId="4" fontId="7" fillId="3" borderId="0" xfId="0" applyNumberFormat="1" applyFont="1" applyFill="1" applyBorder="1" applyProtection="1">
      <protection hidden="1"/>
    </xf>
    <xf numFmtId="4" fontId="8" fillId="3" borderId="0" xfId="0" applyNumberFormat="1" applyFont="1" applyFill="1" applyBorder="1" applyProtection="1">
      <protection hidden="1"/>
    </xf>
    <xf numFmtId="0" fontId="9" fillId="3" borderId="11" xfId="0" applyFont="1" applyFill="1" applyBorder="1" applyProtection="1">
      <protection hidden="1"/>
    </xf>
    <xf numFmtId="0" fontId="7" fillId="3" borderId="12" xfId="0" applyFont="1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4" fontId="7" fillId="3" borderId="13" xfId="0" applyNumberFormat="1" applyFont="1" applyFill="1" applyBorder="1" applyProtection="1">
      <protection hidden="1"/>
    </xf>
    <xf numFmtId="4" fontId="7" fillId="3" borderId="14" xfId="0" applyNumberFormat="1" applyFont="1" applyFill="1" applyBorder="1" applyProtection="1">
      <protection hidden="1"/>
    </xf>
    <xf numFmtId="4" fontId="7" fillId="3" borderId="15" xfId="0" applyNumberFormat="1" applyFont="1" applyFill="1" applyBorder="1" applyProtection="1">
      <protection hidden="1"/>
    </xf>
    <xf numFmtId="4" fontId="7" fillId="3" borderId="16" xfId="0" applyNumberFormat="1" applyFont="1" applyFill="1" applyBorder="1" applyProtection="1">
      <protection hidden="1"/>
    </xf>
    <xf numFmtId="0" fontId="4" fillId="3" borderId="8" xfId="0" applyFont="1" applyFill="1" applyBorder="1" applyProtection="1">
      <protection hidden="1"/>
    </xf>
    <xf numFmtId="164" fontId="7" fillId="3" borderId="15" xfId="0" applyNumberFormat="1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164" fontId="7" fillId="3" borderId="16" xfId="0" applyNumberFormat="1" applyFont="1" applyFill="1" applyBorder="1" applyProtection="1">
      <protection hidden="1"/>
    </xf>
    <xf numFmtId="0" fontId="10" fillId="3" borderId="12" xfId="0" applyFont="1" applyFill="1" applyBorder="1" applyProtection="1">
      <protection hidden="1"/>
    </xf>
    <xf numFmtId="0" fontId="0" fillId="0" borderId="0" xfId="0" applyBorder="1"/>
    <xf numFmtId="0" fontId="8" fillId="0" borderId="0" xfId="0" applyFont="1"/>
    <xf numFmtId="4" fontId="0" fillId="2" borderId="3" xfId="0" applyNumberFormat="1" applyFill="1" applyBorder="1" applyProtection="1">
      <protection hidden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3" borderId="6" xfId="0" applyFont="1" applyFill="1" applyBorder="1" applyProtection="1">
      <protection hidden="1"/>
    </xf>
    <xf numFmtId="3" fontId="0" fillId="4" borderId="9" xfId="0" applyNumberFormat="1" applyFill="1" applyBorder="1"/>
    <xf numFmtId="3" fontId="0" fillId="4" borderId="17" xfId="0" applyNumberFormat="1" applyFill="1" applyBorder="1"/>
    <xf numFmtId="166" fontId="0" fillId="4" borderId="9" xfId="0" applyNumberFormat="1" applyFill="1" applyBorder="1"/>
    <xf numFmtId="3" fontId="11" fillId="3" borderId="6" xfId="0" applyNumberFormat="1" applyFont="1" applyFill="1" applyBorder="1" applyProtection="1">
      <protection hidden="1"/>
    </xf>
    <xf numFmtId="165" fontId="7" fillId="3" borderId="1" xfId="0" applyNumberFormat="1" applyFont="1" applyFill="1" applyBorder="1" applyProtection="1">
      <protection hidden="1"/>
    </xf>
    <xf numFmtId="165" fontId="7" fillId="3" borderId="2" xfId="0" applyNumberFormat="1" applyFont="1" applyFill="1" applyBorder="1" applyProtection="1">
      <protection hidden="1"/>
    </xf>
    <xf numFmtId="165" fontId="7" fillId="3" borderId="18" xfId="0" applyNumberFormat="1" applyFont="1" applyFill="1" applyBorder="1" applyProtection="1">
      <protection hidden="1"/>
    </xf>
    <xf numFmtId="0" fontId="4" fillId="3" borderId="5" xfId="0" applyFont="1" applyFill="1" applyBorder="1" applyProtection="1">
      <protection hidden="1"/>
    </xf>
    <xf numFmtId="165" fontId="4" fillId="3" borderId="0" xfId="0" applyNumberFormat="1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4" fontId="4" fillId="3" borderId="0" xfId="0" applyNumberFormat="1" applyFont="1" applyFill="1" applyBorder="1" applyProtection="1">
      <protection hidden="1"/>
    </xf>
    <xf numFmtId="164" fontId="10" fillId="3" borderId="11" xfId="0" applyNumberFormat="1" applyFont="1" applyFill="1" applyBorder="1" applyProtection="1">
      <protection hidden="1"/>
    </xf>
    <xf numFmtId="0" fontId="0" fillId="2" borderId="19" xfId="0" applyFill="1" applyBorder="1" applyAlignment="1" applyProtection="1">
      <alignment horizontal="left"/>
      <protection hidden="1"/>
    </xf>
    <xf numFmtId="0" fontId="0" fillId="2" borderId="20" xfId="0" applyFill="1" applyBorder="1" applyAlignment="1" applyProtection="1">
      <alignment horizontal="right"/>
      <protection hidden="1"/>
    </xf>
    <xf numFmtId="0" fontId="0" fillId="2" borderId="21" xfId="0" applyFill="1" applyBorder="1" applyAlignment="1" applyProtection="1">
      <alignment horizontal="left"/>
      <protection hidden="1"/>
    </xf>
    <xf numFmtId="0" fontId="0" fillId="2" borderId="22" xfId="0" applyFill="1" applyBorder="1" applyAlignment="1" applyProtection="1">
      <alignment horizontal="right"/>
      <protection hidden="1"/>
    </xf>
    <xf numFmtId="0" fontId="0" fillId="2" borderId="2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0" fillId="3" borderId="0" xfId="0" applyFill="1"/>
    <xf numFmtId="0" fontId="7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3" fontId="7" fillId="3" borderId="0" xfId="0" applyNumberFormat="1" applyFont="1" applyFill="1" applyProtection="1">
      <protection hidden="1"/>
    </xf>
    <xf numFmtId="3" fontId="9" fillId="3" borderId="0" xfId="0" applyNumberFormat="1" applyFont="1" applyFill="1" applyProtection="1">
      <protection hidden="1"/>
    </xf>
    <xf numFmtId="3" fontId="7" fillId="2" borderId="1" xfId="0" applyNumberFormat="1" applyFont="1" applyFill="1" applyBorder="1" applyProtection="1">
      <protection hidden="1"/>
    </xf>
    <xf numFmtId="3" fontId="7" fillId="2" borderId="2" xfId="0" applyNumberFormat="1" applyFont="1" applyFill="1" applyBorder="1" applyProtection="1">
      <protection hidden="1"/>
    </xf>
    <xf numFmtId="3" fontId="7" fillId="2" borderId="3" xfId="0" applyNumberFormat="1" applyFont="1" applyFill="1" applyBorder="1" applyProtection="1"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14" fontId="7" fillId="3" borderId="0" xfId="0" applyNumberFormat="1" applyFont="1" applyFill="1" applyBorder="1" applyProtection="1">
      <protection hidden="1"/>
    </xf>
    <xf numFmtId="3" fontId="1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165" fontId="0" fillId="4" borderId="1" xfId="0" applyNumberFormat="1" applyFill="1" applyBorder="1" applyProtection="1">
      <protection hidden="1"/>
    </xf>
    <xf numFmtId="165" fontId="0" fillId="4" borderId="2" xfId="0" applyNumberFormat="1" applyFill="1" applyBorder="1" applyProtection="1">
      <protection hidden="1"/>
    </xf>
    <xf numFmtId="165" fontId="0" fillId="4" borderId="3" xfId="0" applyNumberFormat="1" applyFill="1" applyBorder="1" applyProtection="1">
      <protection hidden="1"/>
    </xf>
    <xf numFmtId="165" fontId="0" fillId="0" borderId="0" xfId="0" applyNumberFormat="1"/>
    <xf numFmtId="0" fontId="10" fillId="3" borderId="11" xfId="0" applyFont="1" applyFill="1" applyBorder="1" applyProtection="1"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3" fontId="7" fillId="4" borderId="25" xfId="0" applyNumberFormat="1" applyFont="1" applyFill="1" applyBorder="1" applyAlignment="1" applyProtection="1">
      <alignment horizontal="center"/>
      <protection hidden="1"/>
    </xf>
    <xf numFmtId="3" fontId="7" fillId="4" borderId="17" xfId="0" applyNumberFormat="1" applyFont="1" applyFill="1" applyBorder="1" applyAlignment="1" applyProtection="1">
      <alignment horizontal="center"/>
      <protection hidden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695325</xdr:colOff>
      <xdr:row>45</xdr:row>
      <xdr:rowOff>133350</xdr:rowOff>
    </xdr:from>
    <xdr:to>
      <xdr:col>15</xdr:col>
      <xdr:colOff>923925</xdr:colOff>
      <xdr:row>46</xdr:row>
      <xdr:rowOff>142875</xdr:rowOff>
    </xdr:to>
    <xdr:pic>
      <xdr:nvPicPr>
        <xdr:cNvPr id="1028" name="Picture 2" descr="Logo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44600" y="8496300"/>
          <a:ext cx="2286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76200</xdr:colOff>
      <xdr:row>2</xdr:row>
      <xdr:rowOff>95250</xdr:rowOff>
    </xdr:from>
    <xdr:to>
      <xdr:col>15</xdr:col>
      <xdr:colOff>57150</xdr:colOff>
      <xdr:row>18</xdr:row>
      <xdr:rowOff>47625</xdr:rowOff>
    </xdr:to>
    <xdr:pic>
      <xdr:nvPicPr>
        <xdr:cNvPr id="1029" name="Picture 9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34650" y="447675"/>
          <a:ext cx="2771775" cy="2676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="115" zoomScaleNormal="115" workbookViewId="0">
      <selection activeCell="C39" sqref="C39"/>
    </sheetView>
  </sheetViews>
  <sheetFormatPr baseColWidth="10" defaultRowHeight="12.75" zeroHeight="1" x14ac:dyDescent="0.2"/>
  <cols>
    <col min="8" max="8" width="20.7109375" bestFit="1" customWidth="1"/>
    <col min="10" max="10" width="6.28515625" customWidth="1"/>
    <col min="11" max="11" width="3.42578125" customWidth="1"/>
  </cols>
  <sheetData>
    <row r="1" spans="1:12" x14ac:dyDescent="0.2"/>
    <row r="2" spans="1:12" x14ac:dyDescent="0.2">
      <c r="A2" t="s">
        <v>85</v>
      </c>
      <c r="F2" s="57" t="s">
        <v>100</v>
      </c>
      <c r="G2" s="58"/>
    </row>
    <row r="3" spans="1:12" x14ac:dyDescent="0.2"/>
    <row r="4" spans="1:12" ht="15.75" x14ac:dyDescent="0.25">
      <c r="A4" s="46" t="s">
        <v>77</v>
      </c>
      <c r="D4" t="s">
        <v>84</v>
      </c>
      <c r="F4" s="59">
        <v>43101</v>
      </c>
    </row>
    <row r="5" spans="1:12" x14ac:dyDescent="0.2"/>
    <row r="6" spans="1:12" hidden="1" x14ac:dyDescent="0.2">
      <c r="A6" s="48" t="s">
        <v>78</v>
      </c>
      <c r="B6" s="12" t="s">
        <v>74</v>
      </c>
      <c r="C6" s="49"/>
      <c r="D6" s="49" t="s">
        <v>76</v>
      </c>
      <c r="E6" s="49"/>
      <c r="F6" s="49"/>
      <c r="G6" s="49"/>
      <c r="H6" s="49"/>
      <c r="I6" s="49"/>
      <c r="J6" s="50"/>
    </row>
    <row r="7" spans="1:12" hidden="1" x14ac:dyDescent="0.2">
      <c r="A7" s="51"/>
      <c r="B7" s="45"/>
      <c r="C7" s="8"/>
      <c r="D7" s="10" t="s">
        <v>43</v>
      </c>
      <c r="E7" s="10"/>
      <c r="F7" s="8"/>
      <c r="G7" s="10" t="s">
        <v>44</v>
      </c>
      <c r="H7" s="8"/>
      <c r="I7" s="45"/>
      <c r="J7" s="52"/>
    </row>
    <row r="8" spans="1:12" hidden="1" x14ac:dyDescent="0.2">
      <c r="A8" s="51"/>
      <c r="B8" s="11" t="s">
        <v>30</v>
      </c>
      <c r="C8" s="7" t="s">
        <v>19</v>
      </c>
      <c r="D8" s="1"/>
      <c r="E8" s="10"/>
      <c r="F8" s="8" t="s">
        <v>15</v>
      </c>
      <c r="G8" s="1"/>
      <c r="H8" s="8" t="s">
        <v>25</v>
      </c>
      <c r="I8" s="45"/>
      <c r="J8" s="52"/>
    </row>
    <row r="9" spans="1:12" hidden="1" x14ac:dyDescent="0.2">
      <c r="A9" s="51"/>
      <c r="B9" s="11" t="s">
        <v>26</v>
      </c>
      <c r="C9" s="7" t="s">
        <v>20</v>
      </c>
      <c r="D9" s="2"/>
      <c r="E9" s="10"/>
      <c r="F9" s="8" t="s">
        <v>8</v>
      </c>
      <c r="G9" s="2"/>
      <c r="H9" s="8" t="s">
        <v>9</v>
      </c>
      <c r="I9" s="45"/>
      <c r="J9" s="52"/>
    </row>
    <row r="10" spans="1:12" hidden="1" x14ac:dyDescent="0.2">
      <c r="A10" s="51"/>
      <c r="B10" s="11" t="s">
        <v>27</v>
      </c>
      <c r="C10" s="7" t="s">
        <v>21</v>
      </c>
      <c r="D10" s="3"/>
      <c r="E10" s="10"/>
      <c r="F10" s="8"/>
      <c r="G10" s="3"/>
      <c r="H10" s="8"/>
      <c r="I10" s="45"/>
      <c r="J10" s="52"/>
    </row>
    <row r="11" spans="1:12" hidden="1" x14ac:dyDescent="0.2">
      <c r="A11" s="51"/>
      <c r="B11" s="11" t="s">
        <v>28</v>
      </c>
      <c r="C11" s="7" t="s">
        <v>18</v>
      </c>
      <c r="D11" s="4"/>
      <c r="E11" s="10"/>
      <c r="F11" s="8" t="s">
        <v>15</v>
      </c>
      <c r="G11" s="4"/>
      <c r="H11" s="8" t="s">
        <v>25</v>
      </c>
      <c r="I11" s="45"/>
      <c r="J11" s="52"/>
    </row>
    <row r="12" spans="1:12" hidden="1" x14ac:dyDescent="0.2">
      <c r="A12" s="51"/>
      <c r="B12" s="11" t="s">
        <v>24</v>
      </c>
      <c r="C12" s="7" t="s">
        <v>29</v>
      </c>
      <c r="D12" s="5"/>
      <c r="E12" s="10"/>
      <c r="F12" s="8" t="s">
        <v>15</v>
      </c>
      <c r="G12" s="5"/>
      <c r="H12" s="8" t="s">
        <v>25</v>
      </c>
      <c r="I12" s="45"/>
      <c r="J12" s="52"/>
    </row>
    <row r="13" spans="1:12" hidden="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5"/>
    </row>
    <row r="14" spans="1:12" x14ac:dyDescent="0.2">
      <c r="A14" s="48" t="s">
        <v>79</v>
      </c>
      <c r="B14" s="12" t="s">
        <v>80</v>
      </c>
      <c r="C14" s="49"/>
      <c r="D14" s="49" t="s">
        <v>0</v>
      </c>
      <c r="E14" s="49"/>
      <c r="F14" s="49"/>
      <c r="G14" s="49"/>
      <c r="H14" s="49"/>
      <c r="I14" s="49" t="s">
        <v>1</v>
      </c>
      <c r="J14" s="50"/>
    </row>
    <row r="15" spans="1:12" x14ac:dyDescent="0.2">
      <c r="A15" s="51"/>
      <c r="B15" s="45"/>
      <c r="C15" s="8"/>
      <c r="D15" s="10" t="s">
        <v>71</v>
      </c>
      <c r="E15" s="10"/>
      <c r="F15" s="10"/>
      <c r="G15" s="8"/>
      <c r="H15" s="8"/>
      <c r="I15" s="10" t="s">
        <v>71</v>
      </c>
      <c r="J15" s="9"/>
      <c r="K15" s="45"/>
    </row>
    <row r="16" spans="1:12" x14ac:dyDescent="0.2">
      <c r="A16" s="51"/>
      <c r="B16" s="69"/>
      <c r="C16" s="70" t="s">
        <v>57</v>
      </c>
      <c r="D16" s="92">
        <v>0.29299999999999998</v>
      </c>
      <c r="E16" s="8" t="s">
        <v>8</v>
      </c>
      <c r="H16" s="75" t="s">
        <v>93</v>
      </c>
      <c r="I16" s="92">
        <v>12.678000000000001</v>
      </c>
      <c r="J16" s="9" t="s">
        <v>9</v>
      </c>
      <c r="K16" s="45"/>
      <c r="L16" s="95"/>
    </row>
    <row r="17" spans="1:12" x14ac:dyDescent="0.2">
      <c r="A17" s="51"/>
      <c r="B17" s="71"/>
      <c r="C17" s="72" t="s">
        <v>49</v>
      </c>
      <c r="D17" s="93">
        <v>0.26800000000000002</v>
      </c>
      <c r="E17" s="8" t="s">
        <v>8</v>
      </c>
      <c r="H17" s="76" t="s">
        <v>58</v>
      </c>
      <c r="I17" s="93">
        <v>11.692</v>
      </c>
      <c r="J17" s="9" t="s">
        <v>9</v>
      </c>
      <c r="K17" s="45"/>
      <c r="L17" s="95"/>
    </row>
    <row r="18" spans="1:12" x14ac:dyDescent="0.2">
      <c r="A18" s="51"/>
      <c r="B18" s="71"/>
      <c r="C18" s="72" t="s">
        <v>50</v>
      </c>
      <c r="D18" s="93">
        <v>0.255</v>
      </c>
      <c r="E18" s="8" t="s">
        <v>8</v>
      </c>
      <c r="H18" s="76" t="s">
        <v>59</v>
      </c>
      <c r="I18" s="93">
        <v>11.18</v>
      </c>
      <c r="J18" s="9" t="s">
        <v>9</v>
      </c>
      <c r="K18" s="45"/>
      <c r="L18" s="95"/>
    </row>
    <row r="19" spans="1:12" x14ac:dyDescent="0.2">
      <c r="A19" s="51"/>
      <c r="B19" s="71"/>
      <c r="C19" s="72" t="s">
        <v>50</v>
      </c>
      <c r="D19" s="93">
        <v>0.24099999999999999</v>
      </c>
      <c r="E19" s="8" t="s">
        <v>8</v>
      </c>
      <c r="H19" s="76" t="s">
        <v>60</v>
      </c>
      <c r="I19" s="93">
        <v>10.59</v>
      </c>
      <c r="J19" s="9" t="s">
        <v>9</v>
      </c>
      <c r="K19" s="45"/>
      <c r="L19" s="95"/>
    </row>
    <row r="20" spans="1:12" x14ac:dyDescent="0.2">
      <c r="A20" s="51"/>
      <c r="B20" s="71"/>
      <c r="C20" s="72" t="s">
        <v>50</v>
      </c>
      <c r="D20" s="93">
        <v>0.22800000000000001</v>
      </c>
      <c r="E20" s="8" t="s">
        <v>8</v>
      </c>
      <c r="H20" s="76" t="s">
        <v>61</v>
      </c>
      <c r="I20" s="93">
        <v>10.192</v>
      </c>
      <c r="J20" s="9" t="s">
        <v>9</v>
      </c>
      <c r="K20" s="45"/>
      <c r="L20" s="95"/>
    </row>
    <row r="21" spans="1:12" x14ac:dyDescent="0.2">
      <c r="A21" s="51"/>
      <c r="B21" s="71"/>
      <c r="C21" s="72" t="s">
        <v>51</v>
      </c>
      <c r="D21" s="93">
        <v>0.20599999999999999</v>
      </c>
      <c r="E21" s="8" t="s">
        <v>8</v>
      </c>
      <c r="H21" s="76" t="s">
        <v>62</v>
      </c>
      <c r="I21" s="93">
        <v>9.3879999999999999</v>
      </c>
      <c r="J21" s="9" t="s">
        <v>9</v>
      </c>
      <c r="K21" s="45"/>
      <c r="L21" s="95"/>
    </row>
    <row r="22" spans="1:12" x14ac:dyDescent="0.2">
      <c r="A22" s="51"/>
      <c r="B22" s="71"/>
      <c r="C22" s="72" t="s">
        <v>51</v>
      </c>
      <c r="D22" s="93">
        <v>0.17699999999999999</v>
      </c>
      <c r="E22" s="8" t="s">
        <v>8</v>
      </c>
      <c r="H22" s="76" t="s">
        <v>63</v>
      </c>
      <c r="I22" s="93">
        <v>8.17</v>
      </c>
      <c r="J22" s="9" t="s">
        <v>9</v>
      </c>
      <c r="K22" s="45"/>
      <c r="L22" s="95"/>
    </row>
    <row r="23" spans="1:12" x14ac:dyDescent="0.2">
      <c r="A23" s="51"/>
      <c r="B23" s="71"/>
      <c r="C23" s="72" t="s">
        <v>51</v>
      </c>
      <c r="D23" s="93">
        <v>0.16200000000000001</v>
      </c>
      <c r="E23" s="8" t="s">
        <v>8</v>
      </c>
      <c r="H23" s="76" t="s">
        <v>64</v>
      </c>
      <c r="I23" s="93">
        <v>7.5110000000000001</v>
      </c>
      <c r="J23" s="9" t="s">
        <v>9</v>
      </c>
      <c r="K23" s="45"/>
      <c r="L23" s="95"/>
    </row>
    <row r="24" spans="1:12" x14ac:dyDescent="0.2">
      <c r="A24" s="51"/>
      <c r="B24" s="71"/>
      <c r="C24" s="72" t="s">
        <v>52</v>
      </c>
      <c r="D24" s="93">
        <v>0.14899999999999999</v>
      </c>
      <c r="E24" s="8" t="s">
        <v>8</v>
      </c>
      <c r="H24" s="76" t="s">
        <v>65</v>
      </c>
      <c r="I24" s="93">
        <v>6.9790000000000001</v>
      </c>
      <c r="J24" s="9" t="s">
        <v>9</v>
      </c>
      <c r="K24" s="45"/>
      <c r="L24" s="95"/>
    </row>
    <row r="25" spans="1:12" x14ac:dyDescent="0.2">
      <c r="A25" s="51"/>
      <c r="B25" s="71"/>
      <c r="C25" s="72" t="s">
        <v>52</v>
      </c>
      <c r="D25" s="93">
        <v>0.13800000000000001</v>
      </c>
      <c r="E25" s="8" t="s">
        <v>8</v>
      </c>
      <c r="H25" s="76" t="s">
        <v>65</v>
      </c>
      <c r="I25" s="93">
        <v>6.484</v>
      </c>
      <c r="J25" s="9" t="s">
        <v>9</v>
      </c>
      <c r="K25" s="45"/>
      <c r="L25" s="95"/>
    </row>
    <row r="26" spans="1:12" x14ac:dyDescent="0.2">
      <c r="A26" s="51"/>
      <c r="B26" s="71"/>
      <c r="C26" s="72" t="s">
        <v>52</v>
      </c>
      <c r="D26" s="93">
        <v>0.13400000000000001</v>
      </c>
      <c r="E26" s="8" t="s">
        <v>8</v>
      </c>
      <c r="H26" s="76" t="s">
        <v>66</v>
      </c>
      <c r="I26" s="93">
        <v>6.2069999999999999</v>
      </c>
      <c r="J26" s="9" t="s">
        <v>9</v>
      </c>
      <c r="K26" s="45"/>
      <c r="L26" s="95"/>
    </row>
    <row r="27" spans="1:12" x14ac:dyDescent="0.2">
      <c r="A27" s="51"/>
      <c r="B27" s="71"/>
      <c r="C27" s="72" t="s">
        <v>53</v>
      </c>
      <c r="D27" s="93">
        <v>0.125</v>
      </c>
      <c r="E27" s="8" t="s">
        <v>8</v>
      </c>
      <c r="H27" s="76" t="s">
        <v>67</v>
      </c>
      <c r="I27" s="93">
        <v>5.843</v>
      </c>
      <c r="J27" s="9" t="s">
        <v>9</v>
      </c>
      <c r="K27" s="45"/>
      <c r="L27" s="95"/>
    </row>
    <row r="28" spans="1:12" x14ac:dyDescent="0.2">
      <c r="A28" s="51"/>
      <c r="B28" s="71"/>
      <c r="C28" s="72" t="s">
        <v>54</v>
      </c>
      <c r="D28" s="93">
        <v>0.11899999999999999</v>
      </c>
      <c r="E28" s="8" t="s">
        <v>8</v>
      </c>
      <c r="H28" s="76" t="s">
        <v>68</v>
      </c>
      <c r="I28" s="93">
        <v>5.556</v>
      </c>
      <c r="J28" s="9" t="s">
        <v>9</v>
      </c>
      <c r="K28" s="45"/>
      <c r="L28" s="95"/>
    </row>
    <row r="29" spans="1:12" x14ac:dyDescent="0.2">
      <c r="A29" s="51"/>
      <c r="B29" s="71"/>
      <c r="C29" s="72" t="s">
        <v>55</v>
      </c>
      <c r="D29" s="93">
        <v>0.11600000000000001</v>
      </c>
      <c r="E29" s="8" t="s">
        <v>8</v>
      </c>
      <c r="H29" s="76" t="s">
        <v>69</v>
      </c>
      <c r="I29" s="93">
        <v>5.4279999999999999</v>
      </c>
      <c r="J29" s="9" t="s">
        <v>9</v>
      </c>
      <c r="K29" s="45"/>
      <c r="L29" s="95"/>
    </row>
    <row r="30" spans="1:12" x14ac:dyDescent="0.2">
      <c r="A30" s="51"/>
      <c r="B30" s="73"/>
      <c r="C30" s="74" t="s">
        <v>56</v>
      </c>
      <c r="D30" s="94">
        <v>0.115</v>
      </c>
      <c r="E30" s="8" t="s">
        <v>8</v>
      </c>
      <c r="H30" s="77" t="s">
        <v>70</v>
      </c>
      <c r="I30" s="94">
        <v>5.3789999999999996</v>
      </c>
      <c r="J30" s="9" t="s">
        <v>9</v>
      </c>
      <c r="K30" s="45"/>
      <c r="L30" s="95"/>
    </row>
    <row r="31" spans="1:12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5"/>
    </row>
    <row r="32" spans="1:12" x14ac:dyDescent="0.2">
      <c r="A32" s="48" t="s">
        <v>82</v>
      </c>
      <c r="B32" s="49"/>
      <c r="C32" s="49" t="s">
        <v>3</v>
      </c>
      <c r="D32" s="49"/>
      <c r="E32" s="49"/>
      <c r="F32" s="49"/>
      <c r="G32" s="49"/>
      <c r="H32" s="49"/>
      <c r="I32" s="49" t="s">
        <v>101</v>
      </c>
      <c r="J32" s="50"/>
    </row>
    <row r="33" spans="1:10" x14ac:dyDescent="0.2">
      <c r="A33" s="51"/>
      <c r="B33" s="45"/>
      <c r="C33" s="45" t="s">
        <v>81</v>
      </c>
      <c r="D33" s="45"/>
      <c r="E33" s="45"/>
      <c r="F33" s="45"/>
      <c r="G33" s="45"/>
      <c r="H33" s="45"/>
      <c r="I33" s="45" t="s">
        <v>81</v>
      </c>
      <c r="J33" s="52"/>
    </row>
    <row r="34" spans="1:10" x14ac:dyDescent="0.2">
      <c r="A34" s="51"/>
      <c r="B34" s="8" t="s">
        <v>37</v>
      </c>
      <c r="C34" s="6"/>
      <c r="D34" s="45"/>
      <c r="E34" s="45"/>
      <c r="F34" s="45"/>
      <c r="G34" s="45"/>
      <c r="H34" s="8"/>
      <c r="I34" s="6"/>
      <c r="J34" s="52"/>
    </row>
    <row r="35" spans="1:10" x14ac:dyDescent="0.2">
      <c r="A35" s="51"/>
      <c r="B35" s="8" t="s">
        <v>38</v>
      </c>
      <c r="C35" s="47"/>
      <c r="D35" s="45"/>
      <c r="E35" s="45"/>
      <c r="F35" s="45"/>
      <c r="G35" s="45"/>
      <c r="H35" s="8"/>
      <c r="I35" s="3"/>
      <c r="J35" s="52"/>
    </row>
    <row r="36" spans="1:10" x14ac:dyDescent="0.2">
      <c r="A36" s="51"/>
      <c r="B36" s="45"/>
      <c r="C36" s="45"/>
      <c r="D36" s="45"/>
      <c r="E36" s="45"/>
      <c r="F36" s="45"/>
      <c r="G36" s="45"/>
      <c r="H36" s="8" t="s">
        <v>34</v>
      </c>
      <c r="I36" s="3">
        <v>120.54</v>
      </c>
      <c r="J36" s="52"/>
    </row>
    <row r="37" spans="1:10" x14ac:dyDescent="0.2">
      <c r="A37" s="51"/>
      <c r="B37" s="49"/>
      <c r="C37" s="49" t="s">
        <v>2</v>
      </c>
      <c r="D37" s="45"/>
      <c r="E37" s="45"/>
      <c r="F37" s="45"/>
      <c r="G37" s="45"/>
      <c r="H37" s="8" t="s">
        <v>4</v>
      </c>
      <c r="I37" s="3">
        <v>216.6</v>
      </c>
      <c r="J37" s="52"/>
    </row>
    <row r="38" spans="1:10" x14ac:dyDescent="0.2">
      <c r="A38" s="51"/>
      <c r="B38" s="45"/>
      <c r="C38" s="45" t="s">
        <v>81</v>
      </c>
      <c r="D38" s="45"/>
      <c r="E38" s="45"/>
      <c r="F38" s="45"/>
      <c r="G38" s="45"/>
      <c r="H38" s="8" t="s">
        <v>35</v>
      </c>
      <c r="I38" s="3">
        <v>376.7</v>
      </c>
      <c r="J38" s="52"/>
    </row>
    <row r="39" spans="1:10" x14ac:dyDescent="0.2">
      <c r="A39" s="51"/>
      <c r="B39" s="8" t="s">
        <v>37</v>
      </c>
      <c r="C39" s="6">
        <v>3.2</v>
      </c>
      <c r="D39" s="45"/>
      <c r="E39" s="45"/>
      <c r="F39" s="45"/>
      <c r="G39" s="45"/>
      <c r="H39" s="8" t="s">
        <v>5</v>
      </c>
      <c r="I39" s="3">
        <v>320.19</v>
      </c>
      <c r="J39" s="52"/>
    </row>
    <row r="40" spans="1:10" x14ac:dyDescent="0.2">
      <c r="A40" s="51"/>
      <c r="B40" s="8" t="s">
        <v>38</v>
      </c>
      <c r="C40" s="47">
        <v>146.97</v>
      </c>
      <c r="D40" s="45"/>
      <c r="E40" s="45"/>
      <c r="F40" s="45"/>
      <c r="G40" s="45"/>
      <c r="H40" s="8" t="s">
        <v>23</v>
      </c>
      <c r="I40" s="3">
        <v>90</v>
      </c>
      <c r="J40" s="52"/>
    </row>
    <row r="41" spans="1:10" x14ac:dyDescent="0.2">
      <c r="A41" s="51"/>
      <c r="B41" s="45"/>
      <c r="C41" s="45"/>
      <c r="D41" s="45"/>
      <c r="E41" s="45"/>
      <c r="F41" s="45"/>
      <c r="G41" s="45"/>
      <c r="H41" s="8" t="s">
        <v>104</v>
      </c>
      <c r="I41" s="47">
        <v>176.36</v>
      </c>
      <c r="J41" s="52"/>
    </row>
    <row r="42" spans="1:10" x14ac:dyDescent="0.2">
      <c r="A42" s="53"/>
      <c r="B42" s="54"/>
      <c r="C42" s="54"/>
      <c r="D42" s="54"/>
      <c r="E42" s="54"/>
      <c r="F42" s="54"/>
      <c r="G42" s="54"/>
      <c r="H42" s="54"/>
      <c r="I42" s="54"/>
      <c r="J42" s="5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tabSelected="1" zoomScale="85" zoomScaleNormal="85" workbookViewId="0">
      <selection activeCell="E8" sqref="E8"/>
    </sheetView>
  </sheetViews>
  <sheetFormatPr baseColWidth="10" defaultColWidth="0" defaultRowHeight="12.75" zeroHeight="1" x14ac:dyDescent="0.2"/>
  <cols>
    <col min="1" max="1" width="2.140625" customWidth="1"/>
    <col min="2" max="2" width="2.42578125" customWidth="1"/>
    <col min="3" max="3" width="24.7109375" customWidth="1"/>
    <col min="4" max="4" width="19.28515625" customWidth="1"/>
    <col min="5" max="5" width="17.28515625" customWidth="1"/>
    <col min="6" max="6" width="12.28515625" bestFit="1" customWidth="1"/>
    <col min="7" max="7" width="11.42578125" customWidth="1"/>
    <col min="8" max="8" width="24.28515625" bestFit="1" customWidth="1"/>
    <col min="9" max="9" width="15.140625" bestFit="1" customWidth="1"/>
    <col min="10" max="10" width="12.5703125" hidden="1" customWidth="1"/>
    <col min="11" max="11" width="11.42578125" customWidth="1"/>
    <col min="12" max="12" width="3.85546875" customWidth="1"/>
    <col min="13" max="13" width="15.28515625" customWidth="1"/>
    <col min="14" max="14" width="13.28515625" customWidth="1"/>
    <col min="15" max="15" width="13.28515625" bestFit="1" customWidth="1"/>
    <col min="16" max="16" width="14.42578125" customWidth="1"/>
    <col min="17" max="17" width="1.42578125" customWidth="1"/>
    <col min="18" max="18" width="11.42578125" style="79" hidden="1" customWidth="1"/>
    <col min="19" max="19" width="29.140625" style="79" hidden="1" customWidth="1"/>
    <col min="20" max="20" width="15.85546875" style="79" hidden="1" customWidth="1"/>
    <col min="21" max="21" width="15.42578125" style="79" hidden="1" customWidth="1"/>
    <col min="22" max="22" width="17.5703125" style="79" hidden="1" customWidth="1"/>
    <col min="23" max="25" width="12.85546875" style="79" hidden="1" customWidth="1"/>
    <col min="26" max="26" width="11.42578125" style="79" hidden="1" customWidth="1"/>
    <col min="27" max="27" width="14.42578125" style="79" hidden="1" customWidth="1"/>
    <col min="28" max="28" width="11.85546875" style="79" hidden="1" customWidth="1"/>
    <col min="29" max="30" width="11.42578125" style="79" hidden="1" customWidth="1"/>
    <col min="31" max="31" width="26.140625" style="79" hidden="1" customWidth="1"/>
    <col min="32" max="33" width="11.42578125" style="79" hidden="1" customWidth="1"/>
    <col min="34" max="34" width="12.5703125" style="79" hidden="1" customWidth="1"/>
    <col min="35" max="40" width="11.42578125" style="79" hidden="1" customWidth="1"/>
    <col min="41" max="16384" width="11.42578125" hidden="1"/>
  </cols>
  <sheetData>
    <row r="1" spans="1:25" ht="5.25" customHeight="1" x14ac:dyDescent="0.2">
      <c r="A1" s="16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5"/>
      <c r="R1" s="15"/>
      <c r="S1" s="15"/>
      <c r="T1" s="15"/>
      <c r="U1" s="15"/>
      <c r="V1" s="15"/>
      <c r="W1" s="15"/>
    </row>
    <row r="2" spans="1:25" ht="23.25" x14ac:dyDescent="0.35">
      <c r="A2" s="60"/>
      <c r="B2" s="89" t="str">
        <f>Preisblatt!F2</f>
        <v>Stadtwerke Schramberg GmbH &amp; Co. KG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 t="s">
        <v>83</v>
      </c>
      <c r="N2" s="15"/>
      <c r="O2" s="88">
        <f>Preisblatt!F4</f>
        <v>43101</v>
      </c>
      <c r="P2" s="27"/>
      <c r="Q2" s="15"/>
      <c r="R2" s="15"/>
      <c r="S2" s="15"/>
      <c r="T2" s="15"/>
      <c r="U2" s="15"/>
      <c r="V2" s="15"/>
      <c r="W2" s="15"/>
    </row>
    <row r="3" spans="1:25" ht="6.75" customHeight="1" x14ac:dyDescent="0.2">
      <c r="A3" s="2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7"/>
      <c r="Q3" s="15"/>
      <c r="R3" s="15"/>
      <c r="S3" s="15"/>
      <c r="T3" s="15"/>
      <c r="U3" s="15"/>
      <c r="V3" s="15"/>
      <c r="W3" s="15"/>
    </row>
    <row r="4" spans="1:25" ht="18" x14ac:dyDescent="0.25">
      <c r="A4" s="56"/>
      <c r="B4" s="90" t="s">
        <v>86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7"/>
      <c r="Q4" s="15"/>
      <c r="R4" s="15"/>
      <c r="S4" s="15"/>
      <c r="T4" s="15"/>
      <c r="U4" s="15"/>
      <c r="V4" s="15"/>
      <c r="W4" s="15"/>
    </row>
    <row r="5" spans="1:25" ht="18" x14ac:dyDescent="0.25">
      <c r="A5" s="13"/>
      <c r="B5" s="91" t="s">
        <v>73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7"/>
      <c r="Q5" s="15"/>
      <c r="R5" s="15"/>
      <c r="S5" s="15"/>
      <c r="T5" s="15"/>
      <c r="U5" s="15"/>
      <c r="V5" s="15"/>
      <c r="W5" s="15"/>
    </row>
    <row r="6" spans="1:25" ht="6" customHeight="1" x14ac:dyDescent="0.2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7"/>
      <c r="Q6" s="15"/>
      <c r="R6" s="15"/>
      <c r="T6" s="79" t="s">
        <v>101</v>
      </c>
      <c r="V6" s="15"/>
      <c r="W6" s="15"/>
    </row>
    <row r="7" spans="1:25" ht="15.75" x14ac:dyDescent="0.25">
      <c r="A7" s="21"/>
      <c r="B7" s="16"/>
      <c r="C7" s="17" t="s">
        <v>6</v>
      </c>
      <c r="D7" s="18"/>
      <c r="E7" s="18"/>
      <c r="F7" s="18"/>
      <c r="G7" s="18"/>
      <c r="H7" s="18"/>
      <c r="I7" s="18"/>
      <c r="J7" s="18"/>
      <c r="K7" s="19"/>
      <c r="L7" s="15"/>
      <c r="M7" s="15"/>
      <c r="N7" s="15"/>
      <c r="O7" s="15"/>
      <c r="P7" s="27"/>
      <c r="Q7" s="15"/>
      <c r="R7" s="15"/>
      <c r="S7" s="15" t="s">
        <v>36</v>
      </c>
      <c r="T7" s="14">
        <v>0</v>
      </c>
      <c r="V7" s="15"/>
      <c r="W7" s="15" t="s">
        <v>103</v>
      </c>
      <c r="Y7" s="79" t="s">
        <v>2</v>
      </c>
    </row>
    <row r="8" spans="1:25" ht="15.75" x14ac:dyDescent="0.25">
      <c r="A8" s="21"/>
      <c r="B8" s="21"/>
      <c r="C8" s="15" t="s">
        <v>7</v>
      </c>
      <c r="D8" s="29" t="s">
        <v>31</v>
      </c>
      <c r="E8" s="22">
        <v>18000000</v>
      </c>
      <c r="F8" s="15" t="s">
        <v>8</v>
      </c>
      <c r="G8" s="15"/>
      <c r="H8" s="15"/>
      <c r="I8" s="15"/>
      <c r="J8" s="15"/>
      <c r="K8" s="27"/>
      <c r="L8" s="15"/>
      <c r="M8" s="15"/>
      <c r="N8" s="28"/>
      <c r="O8" s="15"/>
      <c r="P8" s="27"/>
      <c r="Q8" s="15"/>
      <c r="R8" s="15"/>
      <c r="S8" s="15" t="str">
        <f>Preisblatt!H36</f>
        <v>G 40 - G 100</v>
      </c>
      <c r="T8" s="20">
        <f>Preisblatt!I36</f>
        <v>120.54</v>
      </c>
      <c r="U8" s="15"/>
    </row>
    <row r="9" spans="1:25" ht="15.75" x14ac:dyDescent="0.25">
      <c r="A9" s="21"/>
      <c r="B9" s="21"/>
      <c r="C9" s="15" t="s">
        <v>47</v>
      </c>
      <c r="D9" s="29" t="s">
        <v>32</v>
      </c>
      <c r="E9" s="23">
        <v>4000</v>
      </c>
      <c r="F9" s="15" t="s">
        <v>48</v>
      </c>
      <c r="G9" s="15"/>
      <c r="H9" s="28" t="s">
        <v>2</v>
      </c>
      <c r="I9" s="15"/>
      <c r="K9" s="27"/>
      <c r="L9" s="15"/>
      <c r="M9" s="15"/>
      <c r="N9" s="15"/>
      <c r="O9" s="15"/>
      <c r="P9" s="27"/>
      <c r="Q9" s="15"/>
      <c r="R9" s="15"/>
      <c r="S9" s="15" t="str">
        <f>Preisblatt!H37</f>
        <v>G 160 - G 400</v>
      </c>
      <c r="T9" s="20">
        <f>Preisblatt!I37</f>
        <v>216.6</v>
      </c>
      <c r="U9" s="15"/>
      <c r="V9" s="15" t="s">
        <v>36</v>
      </c>
      <c r="W9" s="14">
        <v>0</v>
      </c>
      <c r="X9" s="15" t="s">
        <v>36</v>
      </c>
      <c r="Y9" s="14">
        <v>0</v>
      </c>
    </row>
    <row r="10" spans="1:25" ht="15" x14ac:dyDescent="0.2">
      <c r="A10" s="21"/>
      <c r="B10" s="21"/>
      <c r="C10" s="15" t="s">
        <v>33</v>
      </c>
      <c r="D10" s="29" t="s">
        <v>10</v>
      </c>
      <c r="E10" s="30">
        <f>IF(E9&lt;&gt;0,E8/E9,0)</f>
        <v>4500</v>
      </c>
      <c r="F10" s="15" t="s">
        <v>11</v>
      </c>
      <c r="G10" s="15"/>
      <c r="H10" s="24" t="s">
        <v>36</v>
      </c>
      <c r="I10" s="37">
        <f>INDEX($Y$9:$Y$10,MATCH(H10,$X$9:$X$10,0))</f>
        <v>0</v>
      </c>
      <c r="K10" s="27" t="s">
        <v>22</v>
      </c>
      <c r="L10" s="15"/>
      <c r="M10" s="15"/>
      <c r="N10" s="15"/>
      <c r="O10" s="15"/>
      <c r="P10" s="27"/>
      <c r="Q10" s="15"/>
      <c r="R10" s="15"/>
      <c r="S10" s="15" t="str">
        <f>Preisblatt!H38</f>
        <v>&gt; 400</v>
      </c>
      <c r="T10" s="20">
        <f>Preisblatt!I38</f>
        <v>376.7</v>
      </c>
      <c r="U10" s="15"/>
      <c r="V10" s="15" t="s">
        <v>38</v>
      </c>
      <c r="W10" s="20">
        <f>Preisblatt!C35</f>
        <v>0</v>
      </c>
      <c r="X10" s="15" t="s">
        <v>38</v>
      </c>
      <c r="Y10" s="20">
        <f>Preisblatt!C40</f>
        <v>146.97</v>
      </c>
    </row>
    <row r="11" spans="1:25" ht="4.5" customHeight="1" x14ac:dyDescent="0.2">
      <c r="A11" s="21"/>
      <c r="B11" s="21"/>
      <c r="C11" s="15"/>
      <c r="D11" s="29"/>
      <c r="E11" s="30"/>
      <c r="F11" s="15"/>
      <c r="G11" s="15"/>
      <c r="H11" s="15"/>
      <c r="I11" s="15"/>
      <c r="K11" s="27"/>
      <c r="L11" s="15"/>
      <c r="M11" s="15"/>
      <c r="N11" s="15"/>
      <c r="O11" s="15"/>
      <c r="P11" s="27"/>
      <c r="Q11" s="15"/>
      <c r="R11" s="15"/>
      <c r="S11" s="15" t="str">
        <f>Preisblatt!H39</f>
        <v>MEUW</v>
      </c>
      <c r="T11" s="20">
        <f>Preisblatt!I39</f>
        <v>320.19</v>
      </c>
      <c r="U11" s="15"/>
      <c r="V11" s="15"/>
      <c r="W11" s="15"/>
    </row>
    <row r="12" spans="1:25" ht="15.75" x14ac:dyDescent="0.25">
      <c r="A12" s="21"/>
      <c r="B12" s="21"/>
      <c r="C12" s="28" t="s">
        <v>102</v>
      </c>
      <c r="D12" s="28"/>
      <c r="E12" s="28"/>
      <c r="F12" s="15"/>
      <c r="G12" s="15"/>
      <c r="H12" s="15"/>
      <c r="I12" s="15"/>
      <c r="J12" s="15"/>
      <c r="K12" s="27"/>
      <c r="L12" s="15"/>
      <c r="M12" s="15"/>
      <c r="N12" s="15"/>
      <c r="O12" s="15"/>
      <c r="P12" s="27"/>
      <c r="Q12" s="15"/>
      <c r="R12" s="15"/>
      <c r="S12" s="15" t="str">
        <f>Preisblatt!H40</f>
        <v>ZFA/Modem</v>
      </c>
      <c r="T12" s="20">
        <f>Preisblatt!I40</f>
        <v>90</v>
      </c>
      <c r="U12" s="15"/>
      <c r="V12" s="15"/>
      <c r="W12" s="15"/>
    </row>
    <row r="13" spans="1:25" ht="15" x14ac:dyDescent="0.2">
      <c r="A13" s="21"/>
      <c r="B13" s="21"/>
      <c r="C13" s="22" t="s">
        <v>36</v>
      </c>
      <c r="D13" s="38">
        <f>INDEX($T$7:$T$13,MATCH(C13,$S$7:$S$13,0))</f>
        <v>0</v>
      </c>
      <c r="E13" s="15" t="s">
        <v>22</v>
      </c>
      <c r="F13" s="15"/>
      <c r="G13" s="15"/>
      <c r="H13" s="15"/>
      <c r="I13" s="15"/>
      <c r="J13" s="15"/>
      <c r="K13" s="27"/>
      <c r="L13" s="15"/>
      <c r="M13" s="15"/>
      <c r="N13" s="15"/>
      <c r="O13" s="15"/>
      <c r="P13" s="27"/>
      <c r="Q13" s="15"/>
      <c r="R13" s="15"/>
      <c r="S13" s="15" t="str">
        <f>Preisblatt!H41</f>
        <v>Datenspeicher</v>
      </c>
      <c r="T13" s="20">
        <f>Preisblatt!I41</f>
        <v>176.36</v>
      </c>
      <c r="U13" s="15"/>
      <c r="V13" s="15"/>
      <c r="W13" s="15"/>
    </row>
    <row r="14" spans="1:25" ht="15" x14ac:dyDescent="0.2">
      <c r="A14" s="21"/>
      <c r="B14" s="21"/>
      <c r="C14" s="25" t="s">
        <v>36</v>
      </c>
      <c r="D14" s="36">
        <f>INDEX($T$7:$T$13,MATCH(C14,$S$7:$S$13,0))</f>
        <v>0</v>
      </c>
      <c r="E14" s="15" t="s">
        <v>22</v>
      </c>
      <c r="F14" s="15"/>
      <c r="G14" s="15"/>
      <c r="H14" s="15"/>
      <c r="I14" s="15"/>
      <c r="J14" s="15"/>
      <c r="K14" s="27"/>
      <c r="L14" s="15"/>
      <c r="M14" s="15"/>
      <c r="N14" s="15"/>
      <c r="O14" s="15"/>
      <c r="P14" s="27"/>
      <c r="Q14" s="15"/>
      <c r="R14" s="15"/>
      <c r="S14" s="15"/>
      <c r="T14" s="15"/>
      <c r="U14" s="15"/>
      <c r="V14" s="15"/>
      <c r="W14" s="15"/>
    </row>
    <row r="15" spans="1:25" ht="15" x14ac:dyDescent="0.2">
      <c r="A15" s="21"/>
      <c r="B15" s="21"/>
      <c r="C15" s="25" t="s">
        <v>36</v>
      </c>
      <c r="D15" s="36">
        <f>INDEX($T$7:$T$13,MATCH(C15,$S$7:$S$13,0))</f>
        <v>0</v>
      </c>
      <c r="E15" s="15" t="s">
        <v>22</v>
      </c>
      <c r="F15" s="15"/>
      <c r="G15" s="15"/>
      <c r="H15" s="15"/>
      <c r="I15" s="15"/>
      <c r="J15" s="15"/>
      <c r="K15" s="27"/>
      <c r="L15" s="15"/>
      <c r="M15" s="15"/>
      <c r="N15" s="15"/>
      <c r="O15" s="15"/>
      <c r="P15" s="27"/>
      <c r="Q15" s="15"/>
      <c r="R15" s="15"/>
      <c r="S15" s="15"/>
      <c r="T15" s="15"/>
      <c r="U15" s="15"/>
      <c r="V15" s="15"/>
      <c r="W15" s="15"/>
    </row>
    <row r="16" spans="1:25" ht="15" x14ac:dyDescent="0.2">
      <c r="A16" s="21"/>
      <c r="B16" s="21"/>
      <c r="C16" s="23" t="s">
        <v>36</v>
      </c>
      <c r="D16" s="39">
        <f>INDEX($T$7:$T$13,MATCH(C16,$S$7:$S$13,0))</f>
        <v>0</v>
      </c>
      <c r="E16" s="15" t="s">
        <v>22</v>
      </c>
      <c r="F16" s="15"/>
      <c r="G16" s="15"/>
      <c r="H16" s="15"/>
      <c r="I16" s="15"/>
      <c r="J16" s="15"/>
      <c r="K16" s="27"/>
      <c r="L16" s="15"/>
      <c r="M16" s="15"/>
      <c r="N16" s="15"/>
      <c r="O16" s="15"/>
      <c r="P16" s="27"/>
      <c r="Q16" s="15"/>
      <c r="R16" s="15"/>
      <c r="S16" s="15"/>
      <c r="T16" s="15"/>
      <c r="U16" s="15"/>
      <c r="V16" s="15"/>
      <c r="W16" s="15"/>
    </row>
    <row r="17" spans="1:40" ht="6.75" customHeight="1" x14ac:dyDescent="0.2">
      <c r="A17" s="21"/>
      <c r="B17" s="21"/>
      <c r="C17" s="15"/>
      <c r="D17" s="15"/>
      <c r="E17" s="15"/>
      <c r="F17" s="15"/>
      <c r="G17" s="15"/>
      <c r="H17" s="15"/>
      <c r="I17" s="15"/>
      <c r="J17" s="15"/>
      <c r="K17" s="27"/>
      <c r="L17" s="15"/>
      <c r="M17" s="15"/>
      <c r="N17" s="15"/>
      <c r="O17" s="15"/>
      <c r="P17" s="27"/>
      <c r="Q17" s="15"/>
      <c r="R17" s="15"/>
      <c r="U17" s="15"/>
      <c r="V17" s="15"/>
      <c r="W17" s="15"/>
    </row>
    <row r="18" spans="1:40" ht="15.75" x14ac:dyDescent="0.25">
      <c r="A18" s="21"/>
      <c r="B18" s="16"/>
      <c r="C18" s="17" t="s">
        <v>92</v>
      </c>
      <c r="D18" s="18"/>
      <c r="E18" s="97"/>
      <c r="F18" s="97"/>
      <c r="G18" s="18"/>
      <c r="H18" s="87"/>
      <c r="I18" s="97"/>
      <c r="J18" s="97"/>
      <c r="K18" s="19"/>
      <c r="L18" s="15"/>
      <c r="M18" s="15"/>
      <c r="N18" s="15"/>
      <c r="O18" s="15"/>
      <c r="P18" s="27"/>
      <c r="Q18" s="15"/>
      <c r="R18" s="15"/>
      <c r="V18" s="15"/>
      <c r="W18" s="15"/>
    </row>
    <row r="19" spans="1:40" ht="15.75" x14ac:dyDescent="0.25">
      <c r="A19" s="21"/>
      <c r="B19" s="21"/>
      <c r="C19" s="28"/>
      <c r="D19" s="15"/>
      <c r="E19" s="29" t="s">
        <v>105</v>
      </c>
      <c r="F19" s="15"/>
      <c r="G19" s="15"/>
      <c r="H19" s="29"/>
      <c r="I19" s="29" t="s">
        <v>106</v>
      </c>
      <c r="J19" s="29"/>
      <c r="K19" s="27"/>
      <c r="L19" s="15"/>
      <c r="M19" s="15"/>
      <c r="N19" s="15"/>
      <c r="O19" s="15"/>
      <c r="P19" s="27"/>
      <c r="Q19" s="15"/>
      <c r="R19" s="15"/>
      <c r="S19" s="80"/>
      <c r="T19" s="80" t="s">
        <v>94</v>
      </c>
      <c r="U19" s="80" t="s">
        <v>95</v>
      </c>
      <c r="V19" s="80" t="s">
        <v>96</v>
      </c>
      <c r="W19" s="80" t="s">
        <v>0</v>
      </c>
      <c r="X19" s="81" t="s">
        <v>97</v>
      </c>
      <c r="Y19" s="80" t="s">
        <v>98</v>
      </c>
      <c r="Z19" s="80" t="s">
        <v>71</v>
      </c>
      <c r="AA19" s="80" t="s">
        <v>72</v>
      </c>
      <c r="AB19" s="80" t="s">
        <v>17</v>
      </c>
      <c r="AC19" s="80"/>
      <c r="AD19" s="80" t="s">
        <v>99</v>
      </c>
      <c r="AE19" s="80"/>
      <c r="AF19" s="80" t="s">
        <v>94</v>
      </c>
      <c r="AG19" s="80" t="s">
        <v>95</v>
      </c>
      <c r="AH19" s="80" t="s">
        <v>96</v>
      </c>
      <c r="AI19" s="80" t="s">
        <v>1</v>
      </c>
      <c r="AJ19" s="81" t="s">
        <v>97</v>
      </c>
      <c r="AK19" s="80" t="s">
        <v>98</v>
      </c>
      <c r="AL19" s="80" t="s">
        <v>71</v>
      </c>
      <c r="AM19" s="80" t="s">
        <v>72</v>
      </c>
      <c r="AN19" s="80" t="s">
        <v>17</v>
      </c>
    </row>
    <row r="20" spans="1:40" ht="15.75" x14ac:dyDescent="0.25">
      <c r="A20" s="21"/>
      <c r="B20" s="21"/>
      <c r="C20" s="28"/>
      <c r="D20" s="78" t="str">
        <f>Preisblatt!C16</f>
        <v>0 - 1.500.000 kWh</v>
      </c>
      <c r="E20" s="61">
        <f>Preisblatt!D16</f>
        <v>0.29299999999999998</v>
      </c>
      <c r="F20" s="15" t="s">
        <v>15</v>
      </c>
      <c r="G20" s="15"/>
      <c r="H20" s="78" t="str">
        <f>Preisblatt!H16</f>
        <v>0 - 800 kW</v>
      </c>
      <c r="I20" s="61">
        <f>Preisblatt!I16</f>
        <v>12.678000000000001</v>
      </c>
      <c r="J20" s="29"/>
      <c r="K20" s="27" t="s">
        <v>25</v>
      </c>
      <c r="L20" s="15"/>
      <c r="M20" s="15" t="s">
        <v>87</v>
      </c>
      <c r="N20" s="15"/>
      <c r="O20" s="15"/>
      <c r="P20" s="27"/>
      <c r="Q20" s="15"/>
      <c r="R20" s="15"/>
      <c r="S20" s="80" t="str">
        <f t="shared" ref="S20:S34" si="0">D20</f>
        <v>0 - 1.500.000 kWh</v>
      </c>
      <c r="T20" s="84">
        <v>1500000</v>
      </c>
      <c r="U20" s="80">
        <v>0</v>
      </c>
      <c r="V20" s="82">
        <f>T20</f>
        <v>1500000</v>
      </c>
      <c r="W20" s="82">
        <f>E8</f>
        <v>18000000</v>
      </c>
      <c r="X20" s="83">
        <f t="shared" ref="X20:X34" si="1">IF(W20&gt;T20,T20,W20)</f>
        <v>1500000</v>
      </c>
      <c r="Y20" s="82">
        <f>W20-X20</f>
        <v>16500000</v>
      </c>
      <c r="Z20" s="82">
        <f>X20*E20/100</f>
        <v>4395</v>
      </c>
      <c r="AA20" s="82"/>
      <c r="AB20" s="82">
        <f>AA20+Z20</f>
        <v>4395</v>
      </c>
      <c r="AC20" s="80"/>
      <c r="AD20" s="80"/>
      <c r="AE20" s="80" t="str">
        <f>H20</f>
        <v>0 - 800 kW</v>
      </c>
      <c r="AF20" s="84">
        <v>800</v>
      </c>
      <c r="AG20" s="80">
        <v>0</v>
      </c>
      <c r="AH20" s="82">
        <f>AF20</f>
        <v>800</v>
      </c>
      <c r="AI20" s="82">
        <f>E9</f>
        <v>4000</v>
      </c>
      <c r="AJ20" s="83">
        <f>IF(AI20&gt;AF20,AF20,AI20)</f>
        <v>800</v>
      </c>
      <c r="AK20" s="82">
        <f>AI20-AJ20</f>
        <v>3200</v>
      </c>
      <c r="AL20" s="82">
        <f>AJ20*I20</f>
        <v>10142.400000000001</v>
      </c>
      <c r="AM20" s="82"/>
      <c r="AN20" s="82">
        <f>AM20+AL20</f>
        <v>10142.400000000001</v>
      </c>
    </row>
    <row r="21" spans="1:40" ht="15.75" x14ac:dyDescent="0.25">
      <c r="A21" s="21"/>
      <c r="B21" s="21"/>
      <c r="C21" s="28"/>
      <c r="D21" s="78" t="str">
        <f>Preisblatt!C17</f>
        <v>nächsten 500.000 kWh</v>
      </c>
      <c r="E21" s="62">
        <f>Preisblatt!D17</f>
        <v>0.26800000000000002</v>
      </c>
      <c r="F21" s="15" t="s">
        <v>15</v>
      </c>
      <c r="G21" s="15"/>
      <c r="H21" s="78" t="str">
        <f>Preisblatt!H17</f>
        <v>nächsten 200 kW</v>
      </c>
      <c r="I21" s="62">
        <f>Preisblatt!I17</f>
        <v>11.692</v>
      </c>
      <c r="J21" s="29"/>
      <c r="K21" s="27" t="s">
        <v>25</v>
      </c>
      <c r="L21" s="15"/>
      <c r="M21" s="15" t="s">
        <v>88</v>
      </c>
      <c r="N21" s="15"/>
      <c r="O21" s="15"/>
      <c r="P21" s="27"/>
      <c r="Q21" s="15"/>
      <c r="R21" s="15"/>
      <c r="S21" s="80" t="str">
        <f t="shared" si="0"/>
        <v>nächsten 500.000 kWh</v>
      </c>
      <c r="T21" s="85">
        <v>500000</v>
      </c>
      <c r="U21" s="82">
        <f t="shared" ref="U21:U34" si="2">V20+1</f>
        <v>1500001</v>
      </c>
      <c r="V21" s="82">
        <f t="shared" ref="V21:V34" si="3">V20+T21</f>
        <v>2000000</v>
      </c>
      <c r="W21" s="82">
        <f>Y20</f>
        <v>16500000</v>
      </c>
      <c r="X21" s="83">
        <f t="shared" si="1"/>
        <v>500000</v>
      </c>
      <c r="Y21" s="82">
        <f t="shared" ref="Y21:Y34" si="4">W21-X21</f>
        <v>16000000</v>
      </c>
      <c r="Z21" s="82">
        <f t="shared" ref="Z21:Z34" si="5">X21*E21/100</f>
        <v>1340</v>
      </c>
      <c r="AA21" s="82"/>
      <c r="AB21" s="82">
        <f t="shared" ref="AB21:AB34" si="6">AA21+Z21</f>
        <v>1340</v>
      </c>
      <c r="AC21" s="80"/>
      <c r="AD21" s="80"/>
      <c r="AE21" s="80" t="str">
        <f t="shared" ref="AE21:AE34" si="7">H21</f>
        <v>nächsten 200 kW</v>
      </c>
      <c r="AF21" s="85">
        <v>200</v>
      </c>
      <c r="AG21" s="82">
        <f>AH20+1</f>
        <v>801</v>
      </c>
      <c r="AH21" s="82">
        <f>AH20+AF21</f>
        <v>1000</v>
      </c>
      <c r="AI21" s="82">
        <f>AK20</f>
        <v>3200</v>
      </c>
      <c r="AJ21" s="83">
        <f t="shared" ref="AJ21:AJ34" si="8">IF(AI21&gt;AF21,AF21,AI21)</f>
        <v>200</v>
      </c>
      <c r="AK21" s="82">
        <f t="shared" ref="AK21:AK34" si="9">AI21-AJ21</f>
        <v>3000</v>
      </c>
      <c r="AL21" s="82">
        <f t="shared" ref="AL21:AL34" si="10">AJ21*I21</f>
        <v>2338.4</v>
      </c>
      <c r="AM21" s="82"/>
      <c r="AN21" s="82">
        <f t="shared" ref="AN21:AN34" si="11">AM21+AL21</f>
        <v>2338.4</v>
      </c>
    </row>
    <row r="22" spans="1:40" ht="15.75" x14ac:dyDescent="0.25">
      <c r="A22" s="21"/>
      <c r="B22" s="21"/>
      <c r="C22" s="28"/>
      <c r="D22" s="78" t="str">
        <f>Preisblatt!C18</f>
        <v>nächsten 1.000.000 kWh</v>
      </c>
      <c r="E22" s="62">
        <f>Preisblatt!D18</f>
        <v>0.255</v>
      </c>
      <c r="F22" s="15" t="s">
        <v>15</v>
      </c>
      <c r="G22" s="15"/>
      <c r="H22" s="78" t="str">
        <f>Preisblatt!H18</f>
        <v>nächsten 500 kW</v>
      </c>
      <c r="I22" s="62">
        <f>Preisblatt!I18</f>
        <v>11.18</v>
      </c>
      <c r="J22" s="29"/>
      <c r="K22" s="27" t="s">
        <v>25</v>
      </c>
      <c r="L22" s="15"/>
      <c r="M22" s="15" t="s">
        <v>89</v>
      </c>
      <c r="N22" s="15"/>
      <c r="O22" s="15"/>
      <c r="P22" s="27"/>
      <c r="Q22" s="15"/>
      <c r="R22" s="15"/>
      <c r="S22" s="80" t="str">
        <f t="shared" si="0"/>
        <v>nächsten 1.000.000 kWh</v>
      </c>
      <c r="T22" s="85">
        <v>1000000</v>
      </c>
      <c r="U22" s="82">
        <f t="shared" si="2"/>
        <v>2000001</v>
      </c>
      <c r="V22" s="82">
        <f t="shared" si="3"/>
        <v>3000000</v>
      </c>
      <c r="W22" s="82">
        <f t="shared" ref="W22:W34" si="12">Y21</f>
        <v>16000000</v>
      </c>
      <c r="X22" s="83">
        <f t="shared" si="1"/>
        <v>1000000</v>
      </c>
      <c r="Y22" s="82">
        <f t="shared" si="4"/>
        <v>15000000</v>
      </c>
      <c r="Z22" s="82">
        <f t="shared" si="5"/>
        <v>2550</v>
      </c>
      <c r="AA22" s="82"/>
      <c r="AB22" s="82">
        <f t="shared" si="6"/>
        <v>2550</v>
      </c>
      <c r="AC22" s="80"/>
      <c r="AD22" s="80"/>
      <c r="AE22" s="80" t="str">
        <f t="shared" si="7"/>
        <v>nächsten 500 kW</v>
      </c>
      <c r="AF22" s="85">
        <v>500</v>
      </c>
      <c r="AG22" s="82">
        <f t="shared" ref="AG22:AG34" si="13">AH21+1</f>
        <v>1001</v>
      </c>
      <c r="AH22" s="82">
        <f t="shared" ref="AH22:AH34" si="14">AH21+AF22</f>
        <v>1500</v>
      </c>
      <c r="AI22" s="82">
        <f t="shared" ref="AI22:AI34" si="15">AK21</f>
        <v>3000</v>
      </c>
      <c r="AJ22" s="83">
        <f t="shared" si="8"/>
        <v>500</v>
      </c>
      <c r="AK22" s="82">
        <f t="shared" si="9"/>
        <v>2500</v>
      </c>
      <c r="AL22" s="82">
        <f t="shared" si="10"/>
        <v>5590</v>
      </c>
      <c r="AM22" s="82"/>
      <c r="AN22" s="82">
        <f t="shared" si="11"/>
        <v>5590</v>
      </c>
    </row>
    <row r="23" spans="1:40" ht="15.75" x14ac:dyDescent="0.25">
      <c r="A23" s="21"/>
      <c r="B23" s="21"/>
      <c r="C23" s="28"/>
      <c r="D23" s="78" t="str">
        <f>Preisblatt!C19</f>
        <v>nächsten 1.000.000 kWh</v>
      </c>
      <c r="E23" s="62">
        <f>Preisblatt!D19</f>
        <v>0.24099999999999999</v>
      </c>
      <c r="F23" s="15" t="s">
        <v>15</v>
      </c>
      <c r="G23" s="15"/>
      <c r="H23" s="78" t="str">
        <f>Preisblatt!H19</f>
        <v>nächsten 400 kW</v>
      </c>
      <c r="I23" s="62">
        <f>Preisblatt!I19</f>
        <v>10.59</v>
      </c>
      <c r="J23" s="29"/>
      <c r="K23" s="27" t="s">
        <v>25</v>
      </c>
      <c r="L23" s="15"/>
      <c r="M23" s="15"/>
      <c r="N23" s="15"/>
      <c r="O23" s="15"/>
      <c r="P23" s="27"/>
      <c r="Q23" s="15"/>
      <c r="R23" s="15"/>
      <c r="S23" s="80" t="str">
        <f t="shared" si="0"/>
        <v>nächsten 1.000.000 kWh</v>
      </c>
      <c r="T23" s="85">
        <v>1000000</v>
      </c>
      <c r="U23" s="82">
        <f t="shared" si="2"/>
        <v>3000001</v>
      </c>
      <c r="V23" s="82">
        <f t="shared" si="3"/>
        <v>4000000</v>
      </c>
      <c r="W23" s="82">
        <f t="shared" si="12"/>
        <v>15000000</v>
      </c>
      <c r="X23" s="83">
        <f t="shared" si="1"/>
        <v>1000000</v>
      </c>
      <c r="Y23" s="82">
        <f t="shared" si="4"/>
        <v>14000000</v>
      </c>
      <c r="Z23" s="82">
        <f t="shared" si="5"/>
        <v>2410</v>
      </c>
      <c r="AA23" s="82"/>
      <c r="AB23" s="82">
        <f t="shared" si="6"/>
        <v>2410</v>
      </c>
      <c r="AC23" s="80"/>
      <c r="AD23" s="80"/>
      <c r="AE23" s="80" t="str">
        <f t="shared" si="7"/>
        <v>nächsten 400 kW</v>
      </c>
      <c r="AF23" s="85">
        <v>400</v>
      </c>
      <c r="AG23" s="82">
        <f t="shared" si="13"/>
        <v>1501</v>
      </c>
      <c r="AH23" s="82">
        <f t="shared" si="14"/>
        <v>1900</v>
      </c>
      <c r="AI23" s="82">
        <f t="shared" si="15"/>
        <v>2500</v>
      </c>
      <c r="AJ23" s="83">
        <f t="shared" si="8"/>
        <v>400</v>
      </c>
      <c r="AK23" s="82">
        <f t="shared" si="9"/>
        <v>2100</v>
      </c>
      <c r="AL23" s="82">
        <f t="shared" si="10"/>
        <v>4236</v>
      </c>
      <c r="AM23" s="82"/>
      <c r="AN23" s="82">
        <f t="shared" si="11"/>
        <v>4236</v>
      </c>
    </row>
    <row r="24" spans="1:40" ht="15.75" x14ac:dyDescent="0.25">
      <c r="A24" s="21"/>
      <c r="B24" s="21"/>
      <c r="C24" s="28"/>
      <c r="D24" s="78" t="str">
        <f>Preisblatt!C20</f>
        <v>nächsten 1.000.000 kWh</v>
      </c>
      <c r="E24" s="62">
        <f>Preisblatt!D20</f>
        <v>0.22800000000000001</v>
      </c>
      <c r="F24" s="15" t="s">
        <v>15</v>
      </c>
      <c r="G24" s="15"/>
      <c r="H24" s="78" t="str">
        <f>Preisblatt!H20</f>
        <v>nächsten 300 kW</v>
      </c>
      <c r="I24" s="62">
        <f>Preisblatt!I20</f>
        <v>10.192</v>
      </c>
      <c r="J24" s="29"/>
      <c r="K24" s="27" t="s">
        <v>25</v>
      </c>
      <c r="L24" s="15"/>
      <c r="M24" s="15" t="s">
        <v>90</v>
      </c>
      <c r="N24" s="15"/>
      <c r="O24" s="15"/>
      <c r="P24" s="27"/>
      <c r="Q24" s="15"/>
      <c r="R24" s="15"/>
      <c r="S24" s="80" t="str">
        <f t="shared" si="0"/>
        <v>nächsten 1.000.000 kWh</v>
      </c>
      <c r="T24" s="85">
        <v>1000000</v>
      </c>
      <c r="U24" s="82">
        <f t="shared" si="2"/>
        <v>4000001</v>
      </c>
      <c r="V24" s="82">
        <f t="shared" si="3"/>
        <v>5000000</v>
      </c>
      <c r="W24" s="82">
        <f t="shared" si="12"/>
        <v>14000000</v>
      </c>
      <c r="X24" s="83">
        <f t="shared" si="1"/>
        <v>1000000</v>
      </c>
      <c r="Y24" s="82">
        <f t="shared" si="4"/>
        <v>13000000</v>
      </c>
      <c r="Z24" s="82">
        <f t="shared" si="5"/>
        <v>2280</v>
      </c>
      <c r="AA24" s="82"/>
      <c r="AB24" s="82">
        <f t="shared" si="6"/>
        <v>2280</v>
      </c>
      <c r="AC24" s="80"/>
      <c r="AD24" s="80"/>
      <c r="AE24" s="80" t="str">
        <f t="shared" si="7"/>
        <v>nächsten 300 kW</v>
      </c>
      <c r="AF24" s="85">
        <v>300</v>
      </c>
      <c r="AG24" s="82">
        <f t="shared" si="13"/>
        <v>1901</v>
      </c>
      <c r="AH24" s="82">
        <f t="shared" si="14"/>
        <v>2200</v>
      </c>
      <c r="AI24" s="82">
        <f t="shared" si="15"/>
        <v>2100</v>
      </c>
      <c r="AJ24" s="83">
        <f t="shared" si="8"/>
        <v>300</v>
      </c>
      <c r="AK24" s="82">
        <f t="shared" si="9"/>
        <v>1800</v>
      </c>
      <c r="AL24" s="82">
        <f t="shared" si="10"/>
        <v>3057.6</v>
      </c>
      <c r="AM24" s="82"/>
      <c r="AN24" s="82">
        <f t="shared" si="11"/>
        <v>3057.6</v>
      </c>
    </row>
    <row r="25" spans="1:40" ht="15.75" x14ac:dyDescent="0.25">
      <c r="A25" s="21"/>
      <c r="B25" s="21"/>
      <c r="C25" s="28"/>
      <c r="D25" s="78" t="str">
        <f>Preisblatt!C21</f>
        <v>nächsten 5.000.000 kWh</v>
      </c>
      <c r="E25" s="62">
        <f>Preisblatt!D21</f>
        <v>0.20599999999999999</v>
      </c>
      <c r="F25" s="15" t="s">
        <v>15</v>
      </c>
      <c r="G25" s="15"/>
      <c r="H25" s="78" t="str">
        <f>Preisblatt!H21</f>
        <v>nächsten 1.900 kW</v>
      </c>
      <c r="I25" s="62">
        <f>Preisblatt!I21</f>
        <v>9.3879999999999999</v>
      </c>
      <c r="J25" s="29"/>
      <c r="K25" s="27" t="s">
        <v>25</v>
      </c>
      <c r="L25" s="15"/>
      <c r="M25" s="15" t="s">
        <v>91</v>
      </c>
      <c r="N25" s="15"/>
      <c r="O25" s="15"/>
      <c r="P25" s="27"/>
      <c r="Q25" s="15"/>
      <c r="R25" s="15"/>
      <c r="S25" s="80" t="str">
        <f t="shared" si="0"/>
        <v>nächsten 5.000.000 kWh</v>
      </c>
      <c r="T25" s="85">
        <v>5000000</v>
      </c>
      <c r="U25" s="82">
        <f t="shared" si="2"/>
        <v>5000001</v>
      </c>
      <c r="V25" s="82">
        <f t="shared" si="3"/>
        <v>10000000</v>
      </c>
      <c r="W25" s="82">
        <f t="shared" si="12"/>
        <v>13000000</v>
      </c>
      <c r="X25" s="83">
        <f t="shared" si="1"/>
        <v>5000000</v>
      </c>
      <c r="Y25" s="82">
        <f t="shared" si="4"/>
        <v>8000000</v>
      </c>
      <c r="Z25" s="82">
        <f t="shared" si="5"/>
        <v>10300</v>
      </c>
      <c r="AA25" s="82"/>
      <c r="AB25" s="82">
        <f t="shared" si="6"/>
        <v>10300</v>
      </c>
      <c r="AC25" s="80"/>
      <c r="AD25" s="80"/>
      <c r="AE25" s="80" t="str">
        <f t="shared" si="7"/>
        <v>nächsten 1.900 kW</v>
      </c>
      <c r="AF25" s="85">
        <v>1900</v>
      </c>
      <c r="AG25" s="82">
        <f t="shared" si="13"/>
        <v>2201</v>
      </c>
      <c r="AH25" s="82">
        <f t="shared" si="14"/>
        <v>4100</v>
      </c>
      <c r="AI25" s="82">
        <f t="shared" si="15"/>
        <v>1800</v>
      </c>
      <c r="AJ25" s="83">
        <f t="shared" si="8"/>
        <v>1800</v>
      </c>
      <c r="AK25" s="82">
        <f t="shared" si="9"/>
        <v>0</v>
      </c>
      <c r="AL25" s="82">
        <f t="shared" si="10"/>
        <v>16898.400000000001</v>
      </c>
      <c r="AM25" s="82"/>
      <c r="AN25" s="82">
        <f t="shared" si="11"/>
        <v>16898.400000000001</v>
      </c>
    </row>
    <row r="26" spans="1:40" ht="15.75" x14ac:dyDescent="0.25">
      <c r="A26" s="21"/>
      <c r="B26" s="21"/>
      <c r="C26" s="28"/>
      <c r="D26" s="78" t="str">
        <f>Preisblatt!C22</f>
        <v>nächsten 5.000.000 kWh</v>
      </c>
      <c r="E26" s="62">
        <f>Preisblatt!D22</f>
        <v>0.17699999999999999</v>
      </c>
      <c r="F26" s="15" t="s">
        <v>15</v>
      </c>
      <c r="G26" s="15"/>
      <c r="H26" s="78" t="str">
        <f>Preisblatt!H22</f>
        <v>nächsten 1.700 kW</v>
      </c>
      <c r="I26" s="62">
        <f>Preisblatt!I22</f>
        <v>8.17</v>
      </c>
      <c r="J26" s="29"/>
      <c r="K26" s="27" t="s">
        <v>25</v>
      </c>
      <c r="L26" s="15"/>
      <c r="M26" s="15"/>
      <c r="N26" s="15"/>
      <c r="O26" s="15"/>
      <c r="P26" s="27"/>
      <c r="Q26" s="15"/>
      <c r="R26" s="15"/>
      <c r="S26" s="80" t="str">
        <f t="shared" si="0"/>
        <v>nächsten 5.000.000 kWh</v>
      </c>
      <c r="T26" s="85">
        <v>5000000</v>
      </c>
      <c r="U26" s="82">
        <f t="shared" si="2"/>
        <v>10000001</v>
      </c>
      <c r="V26" s="82">
        <f t="shared" si="3"/>
        <v>15000000</v>
      </c>
      <c r="W26" s="82">
        <f t="shared" si="12"/>
        <v>8000000</v>
      </c>
      <c r="X26" s="83">
        <f t="shared" si="1"/>
        <v>5000000</v>
      </c>
      <c r="Y26" s="82">
        <f t="shared" si="4"/>
        <v>3000000</v>
      </c>
      <c r="Z26" s="82">
        <f t="shared" si="5"/>
        <v>8850</v>
      </c>
      <c r="AA26" s="82"/>
      <c r="AB26" s="82">
        <f t="shared" si="6"/>
        <v>8850</v>
      </c>
      <c r="AC26" s="80"/>
      <c r="AD26" s="80"/>
      <c r="AE26" s="80" t="str">
        <f t="shared" si="7"/>
        <v>nächsten 1.700 kW</v>
      </c>
      <c r="AF26" s="85">
        <v>1700</v>
      </c>
      <c r="AG26" s="82">
        <f t="shared" si="13"/>
        <v>4101</v>
      </c>
      <c r="AH26" s="82">
        <f t="shared" si="14"/>
        <v>5800</v>
      </c>
      <c r="AI26" s="82">
        <f t="shared" si="15"/>
        <v>0</v>
      </c>
      <c r="AJ26" s="83">
        <f t="shared" si="8"/>
        <v>0</v>
      </c>
      <c r="AK26" s="82">
        <f t="shared" si="9"/>
        <v>0</v>
      </c>
      <c r="AL26" s="82">
        <f t="shared" si="10"/>
        <v>0</v>
      </c>
      <c r="AM26" s="82"/>
      <c r="AN26" s="82">
        <f t="shared" si="11"/>
        <v>0</v>
      </c>
    </row>
    <row r="27" spans="1:40" ht="15.75" x14ac:dyDescent="0.25">
      <c r="A27" s="21"/>
      <c r="B27" s="21"/>
      <c r="C27" s="28"/>
      <c r="D27" s="78" t="str">
        <f>Preisblatt!C23</f>
        <v>nächsten 5.000.000 kWh</v>
      </c>
      <c r="E27" s="62">
        <f>Preisblatt!D23</f>
        <v>0.16200000000000001</v>
      </c>
      <c r="F27" s="15" t="s">
        <v>15</v>
      </c>
      <c r="G27" s="15"/>
      <c r="H27" s="78" t="str">
        <f>Preisblatt!H23</f>
        <v>nächsten 1.600 kW</v>
      </c>
      <c r="I27" s="62">
        <f>Preisblatt!I23</f>
        <v>7.5110000000000001</v>
      </c>
      <c r="J27" s="29"/>
      <c r="K27" s="27" t="s">
        <v>25</v>
      </c>
      <c r="L27" s="15"/>
      <c r="M27" s="15"/>
      <c r="N27" s="15"/>
      <c r="O27" s="15"/>
      <c r="P27" s="27"/>
      <c r="Q27" s="15"/>
      <c r="R27" s="15"/>
      <c r="S27" s="80" t="str">
        <f t="shared" si="0"/>
        <v>nächsten 5.000.000 kWh</v>
      </c>
      <c r="T27" s="85">
        <v>5000000</v>
      </c>
      <c r="U27" s="82">
        <f t="shared" si="2"/>
        <v>15000001</v>
      </c>
      <c r="V27" s="82">
        <f t="shared" si="3"/>
        <v>20000000</v>
      </c>
      <c r="W27" s="82">
        <f t="shared" si="12"/>
        <v>3000000</v>
      </c>
      <c r="X27" s="83">
        <f t="shared" si="1"/>
        <v>3000000</v>
      </c>
      <c r="Y27" s="82">
        <f t="shared" si="4"/>
        <v>0</v>
      </c>
      <c r="Z27" s="82">
        <f t="shared" si="5"/>
        <v>4860</v>
      </c>
      <c r="AA27" s="82"/>
      <c r="AB27" s="82">
        <f t="shared" si="6"/>
        <v>4860</v>
      </c>
      <c r="AC27" s="80"/>
      <c r="AD27" s="80"/>
      <c r="AE27" s="80" t="str">
        <f t="shared" si="7"/>
        <v>nächsten 1.600 kW</v>
      </c>
      <c r="AF27" s="85">
        <v>1600</v>
      </c>
      <c r="AG27" s="82">
        <f t="shared" si="13"/>
        <v>5801</v>
      </c>
      <c r="AH27" s="82">
        <f t="shared" si="14"/>
        <v>7400</v>
      </c>
      <c r="AI27" s="82">
        <f t="shared" si="15"/>
        <v>0</v>
      </c>
      <c r="AJ27" s="83">
        <f t="shared" si="8"/>
        <v>0</v>
      </c>
      <c r="AK27" s="82">
        <f t="shared" si="9"/>
        <v>0</v>
      </c>
      <c r="AL27" s="82">
        <f t="shared" si="10"/>
        <v>0</v>
      </c>
      <c r="AM27" s="82"/>
      <c r="AN27" s="82">
        <f t="shared" si="11"/>
        <v>0</v>
      </c>
    </row>
    <row r="28" spans="1:40" ht="15.75" x14ac:dyDescent="0.25">
      <c r="A28" s="21"/>
      <c r="B28" s="21"/>
      <c r="C28" s="28"/>
      <c r="D28" s="78" t="str">
        <f>Preisblatt!C24</f>
        <v>nächsten 10.000.000 kWh</v>
      </c>
      <c r="E28" s="62">
        <f>Preisblatt!D24</f>
        <v>0.14899999999999999</v>
      </c>
      <c r="F28" s="15" t="s">
        <v>15</v>
      </c>
      <c r="G28" s="15"/>
      <c r="H28" s="78" t="str">
        <f>Preisblatt!H24</f>
        <v>nächsten 3.000 kW</v>
      </c>
      <c r="I28" s="62">
        <f>Preisblatt!I24</f>
        <v>6.9790000000000001</v>
      </c>
      <c r="J28" s="29"/>
      <c r="K28" s="27" t="s">
        <v>25</v>
      </c>
      <c r="L28" s="15"/>
      <c r="M28" s="15"/>
      <c r="N28" s="15"/>
      <c r="O28" s="15"/>
      <c r="P28" s="27"/>
      <c r="Q28" s="15"/>
      <c r="R28" s="15"/>
      <c r="S28" s="80" t="str">
        <f t="shared" si="0"/>
        <v>nächsten 10.000.000 kWh</v>
      </c>
      <c r="T28" s="85">
        <v>10000000</v>
      </c>
      <c r="U28" s="82">
        <f t="shared" si="2"/>
        <v>20000001</v>
      </c>
      <c r="V28" s="82">
        <f t="shared" si="3"/>
        <v>30000000</v>
      </c>
      <c r="W28" s="82">
        <f t="shared" si="12"/>
        <v>0</v>
      </c>
      <c r="X28" s="83">
        <f t="shared" si="1"/>
        <v>0</v>
      </c>
      <c r="Y28" s="82">
        <f t="shared" si="4"/>
        <v>0</v>
      </c>
      <c r="Z28" s="82">
        <f t="shared" si="5"/>
        <v>0</v>
      </c>
      <c r="AA28" s="82"/>
      <c r="AB28" s="82">
        <f t="shared" si="6"/>
        <v>0</v>
      </c>
      <c r="AC28" s="80"/>
      <c r="AD28" s="80"/>
      <c r="AE28" s="80" t="str">
        <f t="shared" si="7"/>
        <v>nächsten 3.000 kW</v>
      </c>
      <c r="AF28" s="85">
        <v>3000</v>
      </c>
      <c r="AG28" s="82">
        <f t="shared" si="13"/>
        <v>7401</v>
      </c>
      <c r="AH28" s="82">
        <f t="shared" si="14"/>
        <v>10400</v>
      </c>
      <c r="AI28" s="82">
        <f t="shared" si="15"/>
        <v>0</v>
      </c>
      <c r="AJ28" s="83">
        <f t="shared" si="8"/>
        <v>0</v>
      </c>
      <c r="AK28" s="82">
        <f t="shared" si="9"/>
        <v>0</v>
      </c>
      <c r="AL28" s="82">
        <f t="shared" si="10"/>
        <v>0</v>
      </c>
      <c r="AM28" s="82"/>
      <c r="AN28" s="82">
        <f t="shared" si="11"/>
        <v>0</v>
      </c>
    </row>
    <row r="29" spans="1:40" ht="15.75" x14ac:dyDescent="0.25">
      <c r="A29" s="21"/>
      <c r="B29" s="21"/>
      <c r="C29" s="28"/>
      <c r="D29" s="78" t="str">
        <f>Preisblatt!C25</f>
        <v>nächsten 10.000.000 kWh</v>
      </c>
      <c r="E29" s="62">
        <f>Preisblatt!D25</f>
        <v>0.13800000000000001</v>
      </c>
      <c r="F29" s="15" t="s">
        <v>15</v>
      </c>
      <c r="G29" s="15"/>
      <c r="H29" s="78" t="str">
        <f>Preisblatt!H25</f>
        <v>nächsten 3.000 kW</v>
      </c>
      <c r="I29" s="62">
        <f>Preisblatt!I25</f>
        <v>6.484</v>
      </c>
      <c r="J29" s="29"/>
      <c r="K29" s="27" t="s">
        <v>25</v>
      </c>
      <c r="L29" s="15"/>
      <c r="M29" s="15"/>
      <c r="N29" s="15"/>
      <c r="O29" s="15"/>
      <c r="P29" s="27"/>
      <c r="Q29" s="15"/>
      <c r="R29" s="15"/>
      <c r="S29" s="80" t="str">
        <f t="shared" si="0"/>
        <v>nächsten 10.000.000 kWh</v>
      </c>
      <c r="T29" s="85">
        <v>10000000</v>
      </c>
      <c r="U29" s="82">
        <f t="shared" si="2"/>
        <v>30000001</v>
      </c>
      <c r="V29" s="82">
        <f t="shared" si="3"/>
        <v>40000000</v>
      </c>
      <c r="W29" s="82">
        <f t="shared" si="12"/>
        <v>0</v>
      </c>
      <c r="X29" s="83">
        <f t="shared" si="1"/>
        <v>0</v>
      </c>
      <c r="Y29" s="82">
        <f t="shared" si="4"/>
        <v>0</v>
      </c>
      <c r="Z29" s="82">
        <f t="shared" si="5"/>
        <v>0</v>
      </c>
      <c r="AA29" s="82"/>
      <c r="AB29" s="82">
        <f t="shared" si="6"/>
        <v>0</v>
      </c>
      <c r="AC29" s="80"/>
      <c r="AD29" s="80"/>
      <c r="AE29" s="80" t="str">
        <f t="shared" si="7"/>
        <v>nächsten 3.000 kW</v>
      </c>
      <c r="AF29" s="85">
        <v>3000</v>
      </c>
      <c r="AG29" s="82">
        <f t="shared" si="13"/>
        <v>10401</v>
      </c>
      <c r="AH29" s="82">
        <f t="shared" si="14"/>
        <v>13400</v>
      </c>
      <c r="AI29" s="82">
        <f t="shared" si="15"/>
        <v>0</v>
      </c>
      <c r="AJ29" s="83">
        <f t="shared" si="8"/>
        <v>0</v>
      </c>
      <c r="AK29" s="82">
        <f t="shared" si="9"/>
        <v>0</v>
      </c>
      <c r="AL29" s="82">
        <f t="shared" si="10"/>
        <v>0</v>
      </c>
      <c r="AM29" s="82"/>
      <c r="AN29" s="82">
        <f t="shared" si="11"/>
        <v>0</v>
      </c>
    </row>
    <row r="30" spans="1:40" ht="15.75" x14ac:dyDescent="0.25">
      <c r="A30" s="21"/>
      <c r="B30" s="21"/>
      <c r="C30" s="28"/>
      <c r="D30" s="78" t="str">
        <f>Preisblatt!C26</f>
        <v>nächsten 10.000.000 kWh</v>
      </c>
      <c r="E30" s="62">
        <f>Preisblatt!D26</f>
        <v>0.13400000000000001</v>
      </c>
      <c r="F30" s="15" t="s">
        <v>15</v>
      </c>
      <c r="G30" s="15"/>
      <c r="H30" s="78" t="str">
        <f>Preisblatt!H26</f>
        <v>nächsten 2.800 kW</v>
      </c>
      <c r="I30" s="62">
        <f>Preisblatt!I26</f>
        <v>6.2069999999999999</v>
      </c>
      <c r="J30" s="29"/>
      <c r="K30" s="27" t="s">
        <v>25</v>
      </c>
      <c r="L30" s="15"/>
      <c r="M30" s="15"/>
      <c r="N30" s="15"/>
      <c r="O30" s="15"/>
      <c r="P30" s="27"/>
      <c r="Q30" s="15"/>
      <c r="R30" s="15"/>
      <c r="S30" s="80" t="str">
        <f t="shared" si="0"/>
        <v>nächsten 10.000.000 kWh</v>
      </c>
      <c r="T30" s="85">
        <v>10000000</v>
      </c>
      <c r="U30" s="82">
        <f t="shared" si="2"/>
        <v>40000001</v>
      </c>
      <c r="V30" s="82">
        <f t="shared" si="3"/>
        <v>50000000</v>
      </c>
      <c r="W30" s="82">
        <f t="shared" si="12"/>
        <v>0</v>
      </c>
      <c r="X30" s="83">
        <f t="shared" si="1"/>
        <v>0</v>
      </c>
      <c r="Y30" s="82">
        <f t="shared" si="4"/>
        <v>0</v>
      </c>
      <c r="Z30" s="82">
        <f t="shared" si="5"/>
        <v>0</v>
      </c>
      <c r="AA30" s="82"/>
      <c r="AB30" s="82">
        <f t="shared" si="6"/>
        <v>0</v>
      </c>
      <c r="AC30" s="80"/>
      <c r="AD30" s="80"/>
      <c r="AE30" s="80" t="str">
        <f t="shared" si="7"/>
        <v>nächsten 2.800 kW</v>
      </c>
      <c r="AF30" s="85">
        <v>2800</v>
      </c>
      <c r="AG30" s="82">
        <f t="shared" si="13"/>
        <v>13401</v>
      </c>
      <c r="AH30" s="82">
        <f t="shared" si="14"/>
        <v>16200</v>
      </c>
      <c r="AI30" s="82">
        <f t="shared" si="15"/>
        <v>0</v>
      </c>
      <c r="AJ30" s="83">
        <f t="shared" si="8"/>
        <v>0</v>
      </c>
      <c r="AK30" s="82">
        <f t="shared" si="9"/>
        <v>0</v>
      </c>
      <c r="AL30" s="82">
        <f t="shared" si="10"/>
        <v>0</v>
      </c>
      <c r="AM30" s="82"/>
      <c r="AN30" s="82">
        <f t="shared" si="11"/>
        <v>0</v>
      </c>
    </row>
    <row r="31" spans="1:40" ht="15.75" x14ac:dyDescent="0.25">
      <c r="A31" s="21"/>
      <c r="B31" s="21"/>
      <c r="C31" s="28"/>
      <c r="D31" s="78" t="str">
        <f>Preisblatt!C27</f>
        <v>nächsten 50.000.000 kWh</v>
      </c>
      <c r="E31" s="62">
        <f>Preisblatt!D27</f>
        <v>0.125</v>
      </c>
      <c r="F31" s="15" t="s">
        <v>15</v>
      </c>
      <c r="G31" s="15"/>
      <c r="H31" s="78" t="str">
        <f>Preisblatt!H27</f>
        <v>nächsten 13.100 kW</v>
      </c>
      <c r="I31" s="62">
        <f>Preisblatt!I27</f>
        <v>5.843</v>
      </c>
      <c r="J31" s="29"/>
      <c r="K31" s="27" t="s">
        <v>25</v>
      </c>
      <c r="L31" s="15"/>
      <c r="M31" s="15"/>
      <c r="N31" s="15"/>
      <c r="O31" s="15"/>
      <c r="P31" s="27"/>
      <c r="Q31" s="15"/>
      <c r="R31" s="15"/>
      <c r="S31" s="80" t="str">
        <f t="shared" si="0"/>
        <v>nächsten 50.000.000 kWh</v>
      </c>
      <c r="T31" s="85">
        <v>50000000</v>
      </c>
      <c r="U31" s="82">
        <f t="shared" si="2"/>
        <v>50000001</v>
      </c>
      <c r="V31" s="82">
        <f t="shared" si="3"/>
        <v>100000000</v>
      </c>
      <c r="W31" s="82">
        <f t="shared" si="12"/>
        <v>0</v>
      </c>
      <c r="X31" s="83">
        <f t="shared" si="1"/>
        <v>0</v>
      </c>
      <c r="Y31" s="82">
        <f t="shared" si="4"/>
        <v>0</v>
      </c>
      <c r="Z31" s="82">
        <f t="shared" si="5"/>
        <v>0</v>
      </c>
      <c r="AA31" s="82"/>
      <c r="AB31" s="82">
        <f t="shared" si="6"/>
        <v>0</v>
      </c>
      <c r="AC31" s="80"/>
      <c r="AD31" s="80"/>
      <c r="AE31" s="80" t="str">
        <f t="shared" si="7"/>
        <v>nächsten 13.100 kW</v>
      </c>
      <c r="AF31" s="85">
        <v>13100</v>
      </c>
      <c r="AG31" s="82">
        <f t="shared" si="13"/>
        <v>16201</v>
      </c>
      <c r="AH31" s="82">
        <f t="shared" si="14"/>
        <v>29300</v>
      </c>
      <c r="AI31" s="82">
        <f t="shared" si="15"/>
        <v>0</v>
      </c>
      <c r="AJ31" s="83">
        <f t="shared" si="8"/>
        <v>0</v>
      </c>
      <c r="AK31" s="82">
        <f t="shared" si="9"/>
        <v>0</v>
      </c>
      <c r="AL31" s="82">
        <f t="shared" si="10"/>
        <v>0</v>
      </c>
      <c r="AM31" s="82"/>
      <c r="AN31" s="82">
        <f t="shared" si="11"/>
        <v>0</v>
      </c>
    </row>
    <row r="32" spans="1:40" ht="15.75" x14ac:dyDescent="0.25">
      <c r="A32" s="21"/>
      <c r="B32" s="21"/>
      <c r="C32" s="28"/>
      <c r="D32" s="78" t="str">
        <f>Preisblatt!C28</f>
        <v>nächsten 100.000.000 kWh</v>
      </c>
      <c r="E32" s="62">
        <f>Preisblatt!D28</f>
        <v>0.11899999999999999</v>
      </c>
      <c r="F32" s="15" t="s">
        <v>15</v>
      </c>
      <c r="G32" s="15"/>
      <c r="H32" s="78" t="str">
        <f>Preisblatt!H28</f>
        <v>nächsten 23.800 kW</v>
      </c>
      <c r="I32" s="62">
        <f>Preisblatt!I28</f>
        <v>5.556</v>
      </c>
      <c r="J32" s="29"/>
      <c r="K32" s="27" t="s">
        <v>25</v>
      </c>
      <c r="L32" s="15"/>
      <c r="M32" s="15"/>
      <c r="N32" s="15"/>
      <c r="O32" s="15"/>
      <c r="P32" s="27"/>
      <c r="Q32" s="15"/>
      <c r="R32" s="15"/>
      <c r="S32" s="80" t="str">
        <f t="shared" si="0"/>
        <v>nächsten 100.000.000 kWh</v>
      </c>
      <c r="T32" s="85">
        <v>100000000</v>
      </c>
      <c r="U32" s="82">
        <f t="shared" si="2"/>
        <v>100000001</v>
      </c>
      <c r="V32" s="82">
        <f t="shared" si="3"/>
        <v>200000000</v>
      </c>
      <c r="W32" s="82">
        <f t="shared" si="12"/>
        <v>0</v>
      </c>
      <c r="X32" s="83">
        <f t="shared" si="1"/>
        <v>0</v>
      </c>
      <c r="Y32" s="82">
        <f t="shared" si="4"/>
        <v>0</v>
      </c>
      <c r="Z32" s="82">
        <f t="shared" si="5"/>
        <v>0</v>
      </c>
      <c r="AA32" s="82"/>
      <c r="AB32" s="82">
        <f t="shared" si="6"/>
        <v>0</v>
      </c>
      <c r="AC32" s="80"/>
      <c r="AD32" s="80"/>
      <c r="AE32" s="80" t="str">
        <f t="shared" si="7"/>
        <v>nächsten 23.800 kW</v>
      </c>
      <c r="AF32" s="85">
        <v>23800</v>
      </c>
      <c r="AG32" s="82">
        <f t="shared" si="13"/>
        <v>29301</v>
      </c>
      <c r="AH32" s="82">
        <f t="shared" si="14"/>
        <v>53100</v>
      </c>
      <c r="AI32" s="82">
        <f t="shared" si="15"/>
        <v>0</v>
      </c>
      <c r="AJ32" s="83">
        <f t="shared" si="8"/>
        <v>0</v>
      </c>
      <c r="AK32" s="82">
        <f t="shared" si="9"/>
        <v>0</v>
      </c>
      <c r="AL32" s="82">
        <f t="shared" si="10"/>
        <v>0</v>
      </c>
      <c r="AM32" s="82"/>
      <c r="AN32" s="82">
        <f t="shared" si="11"/>
        <v>0</v>
      </c>
    </row>
    <row r="33" spans="1:40" ht="15.75" x14ac:dyDescent="0.25">
      <c r="A33" s="21"/>
      <c r="B33" s="21"/>
      <c r="C33" s="28"/>
      <c r="D33" s="78" t="str">
        <f>Preisblatt!C29</f>
        <v>nächsten 300.000.000 kWh</v>
      </c>
      <c r="E33" s="62">
        <f>Preisblatt!D29</f>
        <v>0.11600000000000001</v>
      </c>
      <c r="F33" s="15" t="s">
        <v>15</v>
      </c>
      <c r="G33" s="15"/>
      <c r="H33" s="78" t="str">
        <f>Preisblatt!H29</f>
        <v>nächsten 63.300 kW</v>
      </c>
      <c r="I33" s="62">
        <f>Preisblatt!I29</f>
        <v>5.4279999999999999</v>
      </c>
      <c r="J33" s="29"/>
      <c r="K33" s="27" t="s">
        <v>25</v>
      </c>
      <c r="L33" s="15"/>
      <c r="M33" s="15"/>
      <c r="N33" s="15"/>
      <c r="O33" s="15"/>
      <c r="P33" s="27"/>
      <c r="Q33" s="15"/>
      <c r="R33" s="15"/>
      <c r="S33" s="80" t="str">
        <f t="shared" si="0"/>
        <v>nächsten 300.000.000 kWh</v>
      </c>
      <c r="T33" s="85">
        <v>300000000</v>
      </c>
      <c r="U33" s="82">
        <f t="shared" si="2"/>
        <v>200000001</v>
      </c>
      <c r="V33" s="82">
        <f t="shared" si="3"/>
        <v>500000000</v>
      </c>
      <c r="W33" s="82">
        <f t="shared" si="12"/>
        <v>0</v>
      </c>
      <c r="X33" s="83">
        <f t="shared" si="1"/>
        <v>0</v>
      </c>
      <c r="Y33" s="82">
        <f t="shared" si="4"/>
        <v>0</v>
      </c>
      <c r="Z33" s="82">
        <f t="shared" si="5"/>
        <v>0</v>
      </c>
      <c r="AA33" s="82"/>
      <c r="AB33" s="82">
        <f t="shared" si="6"/>
        <v>0</v>
      </c>
      <c r="AC33" s="80"/>
      <c r="AD33" s="80"/>
      <c r="AE33" s="80" t="str">
        <f t="shared" si="7"/>
        <v>nächsten 63.300 kW</v>
      </c>
      <c r="AF33" s="85">
        <v>63300</v>
      </c>
      <c r="AG33" s="82">
        <f t="shared" si="13"/>
        <v>53101</v>
      </c>
      <c r="AH33" s="82">
        <f t="shared" si="14"/>
        <v>116400</v>
      </c>
      <c r="AI33" s="82">
        <f t="shared" si="15"/>
        <v>0</v>
      </c>
      <c r="AJ33" s="83">
        <f t="shared" si="8"/>
        <v>0</v>
      </c>
      <c r="AK33" s="82">
        <f t="shared" si="9"/>
        <v>0</v>
      </c>
      <c r="AL33" s="82">
        <f t="shared" si="10"/>
        <v>0</v>
      </c>
      <c r="AM33" s="82"/>
      <c r="AN33" s="82">
        <f t="shared" si="11"/>
        <v>0</v>
      </c>
    </row>
    <row r="34" spans="1:40" ht="15.75" x14ac:dyDescent="0.25">
      <c r="A34" s="21"/>
      <c r="B34" s="21"/>
      <c r="C34" s="28"/>
      <c r="D34" s="78" t="str">
        <f>Preisblatt!C30</f>
        <v>nächsten 500.000.000 kWh</v>
      </c>
      <c r="E34" s="63">
        <f>Preisblatt!D30</f>
        <v>0.115</v>
      </c>
      <c r="F34" s="15" t="s">
        <v>15</v>
      </c>
      <c r="G34" s="15"/>
      <c r="H34" s="78" t="str">
        <f>Preisblatt!H30</f>
        <v>nächsten 883.600 kW</v>
      </c>
      <c r="I34" s="63">
        <f>Preisblatt!I30</f>
        <v>5.3789999999999996</v>
      </c>
      <c r="J34" s="29"/>
      <c r="K34" s="27" t="s">
        <v>25</v>
      </c>
      <c r="L34" s="15"/>
      <c r="M34" s="15"/>
      <c r="N34" s="15"/>
      <c r="O34" s="15"/>
      <c r="P34" s="27"/>
      <c r="Q34" s="15"/>
      <c r="R34" s="15"/>
      <c r="S34" s="80" t="str">
        <f t="shared" si="0"/>
        <v>nächsten 500.000.000 kWh</v>
      </c>
      <c r="T34" s="86">
        <v>500000000</v>
      </c>
      <c r="U34" s="82">
        <f t="shared" si="2"/>
        <v>500000001</v>
      </c>
      <c r="V34" s="82">
        <f t="shared" si="3"/>
        <v>1000000000</v>
      </c>
      <c r="W34" s="82">
        <f t="shared" si="12"/>
        <v>0</v>
      </c>
      <c r="X34" s="83">
        <f t="shared" si="1"/>
        <v>0</v>
      </c>
      <c r="Y34" s="82">
        <f t="shared" si="4"/>
        <v>0</v>
      </c>
      <c r="Z34" s="82">
        <f t="shared" si="5"/>
        <v>0</v>
      </c>
      <c r="AA34" s="82"/>
      <c r="AB34" s="82">
        <f t="shared" si="6"/>
        <v>0</v>
      </c>
      <c r="AC34" s="80"/>
      <c r="AD34" s="80"/>
      <c r="AE34" s="80" t="str">
        <f t="shared" si="7"/>
        <v>nächsten 883.600 kW</v>
      </c>
      <c r="AF34" s="86">
        <v>883600</v>
      </c>
      <c r="AG34" s="82">
        <f t="shared" si="13"/>
        <v>116401</v>
      </c>
      <c r="AH34" s="82">
        <f t="shared" si="14"/>
        <v>1000000</v>
      </c>
      <c r="AI34" s="82">
        <f t="shared" si="15"/>
        <v>0</v>
      </c>
      <c r="AJ34" s="83">
        <f t="shared" si="8"/>
        <v>0</v>
      </c>
      <c r="AK34" s="82">
        <f t="shared" si="9"/>
        <v>0</v>
      </c>
      <c r="AL34" s="82">
        <f t="shared" si="10"/>
        <v>0</v>
      </c>
      <c r="AM34" s="82"/>
      <c r="AN34" s="82">
        <f t="shared" si="11"/>
        <v>0</v>
      </c>
    </row>
    <row r="35" spans="1:40" ht="6" customHeight="1" x14ac:dyDescent="0.2">
      <c r="A35" s="21"/>
      <c r="B35" s="26"/>
      <c r="C35" s="35"/>
      <c r="D35" s="35"/>
      <c r="E35" s="35"/>
      <c r="F35" s="35"/>
      <c r="G35" s="35"/>
      <c r="H35" s="35"/>
      <c r="I35" s="35"/>
      <c r="J35" s="35"/>
      <c r="K35" s="34"/>
      <c r="L35" s="15"/>
      <c r="M35" s="15"/>
      <c r="N35" s="15"/>
      <c r="O35" s="15"/>
      <c r="P35" s="27"/>
      <c r="Q35" s="15"/>
      <c r="R35" s="15"/>
      <c r="S35" s="80"/>
      <c r="T35" s="80"/>
      <c r="U35" s="80"/>
      <c r="V35" s="80"/>
      <c r="W35" s="80"/>
      <c r="X35" s="81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  <c r="AK35" s="80"/>
      <c r="AL35" s="80"/>
      <c r="AM35" s="80"/>
      <c r="AN35" s="80"/>
    </row>
    <row r="36" spans="1:40" ht="15.75" x14ac:dyDescent="0.25">
      <c r="A36" s="21"/>
      <c r="B36" s="16"/>
      <c r="C36" s="17" t="s">
        <v>107</v>
      </c>
      <c r="D36" s="18"/>
      <c r="E36" s="18"/>
      <c r="F36" s="18"/>
      <c r="G36" s="18"/>
      <c r="H36" s="18"/>
      <c r="I36" s="64"/>
      <c r="J36" s="64"/>
      <c r="K36" s="40"/>
      <c r="L36" s="15"/>
      <c r="M36" s="15"/>
      <c r="N36" s="15"/>
      <c r="O36" s="15"/>
      <c r="P36" s="27"/>
      <c r="Q36" s="15"/>
      <c r="R36" s="15"/>
      <c r="S36" s="15"/>
      <c r="T36" s="15"/>
      <c r="U36" s="80"/>
      <c r="V36" s="80"/>
      <c r="W36" s="80"/>
      <c r="X36" s="83">
        <f>SUM(X20:X35)</f>
        <v>18000000</v>
      </c>
      <c r="Y36" s="80"/>
      <c r="Z36" s="83">
        <f>SUM(Z20:Z35)</f>
        <v>36985</v>
      </c>
      <c r="AA36" s="83">
        <f>SUM(AA20:AA35)</f>
        <v>0</v>
      </c>
      <c r="AB36" s="83">
        <f>SUM(AB20:AB35)</f>
        <v>36985</v>
      </c>
      <c r="AC36" s="80"/>
      <c r="AD36" s="80"/>
      <c r="AE36" s="80"/>
      <c r="AF36" s="80"/>
      <c r="AG36" s="80"/>
      <c r="AH36" s="80"/>
      <c r="AI36" s="80"/>
      <c r="AJ36" s="83">
        <f>SUM(AJ20:AJ35)</f>
        <v>4000</v>
      </c>
      <c r="AK36" s="80"/>
      <c r="AL36" s="83">
        <f>SUM(AL20:AL35)</f>
        <v>42262.8</v>
      </c>
      <c r="AM36" s="83"/>
      <c r="AN36" s="83">
        <f>SUM(AN20:AN35)</f>
        <v>42262.8</v>
      </c>
    </row>
    <row r="37" spans="1:40" ht="15" x14ac:dyDescent="0.2">
      <c r="A37" s="21"/>
      <c r="B37" s="21"/>
      <c r="C37" s="15" t="s">
        <v>39</v>
      </c>
      <c r="D37" s="29" t="s">
        <v>13</v>
      </c>
      <c r="E37" s="41">
        <f>AB37</f>
        <v>0.20547222222222222</v>
      </c>
      <c r="F37" s="15" t="s">
        <v>15</v>
      </c>
      <c r="G37" s="15"/>
      <c r="H37" s="15"/>
      <c r="I37" s="65"/>
      <c r="J37" s="65"/>
      <c r="K37" s="42"/>
      <c r="L37" s="15"/>
      <c r="M37" s="15"/>
      <c r="N37" s="15"/>
      <c r="O37" s="15"/>
      <c r="P37" s="27"/>
      <c r="Q37" s="15"/>
      <c r="R37" s="15"/>
      <c r="S37" s="15"/>
      <c r="T37" s="15"/>
      <c r="U37" s="15"/>
      <c r="V37" s="80"/>
      <c r="W37" s="80"/>
      <c r="X37" s="80"/>
      <c r="Y37" s="80"/>
      <c r="Z37" s="80">
        <f>IF($X$36&lt;&gt;0,Z36/$X$36*100,0)</f>
        <v>0.20547222222222222</v>
      </c>
      <c r="AA37" s="80">
        <f>IF($X$36&lt;&gt;0,AA36/$X$36*100,0)</f>
        <v>0</v>
      </c>
      <c r="AB37" s="80">
        <f>IF($X$36&lt;&gt;0,AB36/$X$36*100,0)</f>
        <v>0.20547222222222222</v>
      </c>
      <c r="AC37" s="80"/>
      <c r="AD37" s="80"/>
      <c r="AE37" s="80"/>
      <c r="AF37" s="80"/>
      <c r="AG37" s="80"/>
      <c r="AH37" s="80"/>
      <c r="AI37" s="80"/>
      <c r="AJ37" s="80"/>
      <c r="AK37" s="80"/>
      <c r="AL37" s="80">
        <f>IF($AJ$36&lt;&gt;0,AL36/$AJ$36,0)</f>
        <v>10.565700000000001</v>
      </c>
      <c r="AM37" s="80"/>
      <c r="AN37" s="80">
        <f>IF($AJ$36&lt;&gt;0,AN36/$AJ$36,0)</f>
        <v>10.565700000000001</v>
      </c>
    </row>
    <row r="38" spans="1:40" ht="15" x14ac:dyDescent="0.2">
      <c r="A38" s="21"/>
      <c r="B38" s="21"/>
      <c r="C38" s="15" t="s">
        <v>40</v>
      </c>
      <c r="D38" s="29" t="s">
        <v>14</v>
      </c>
      <c r="E38" s="43">
        <f>AN37</f>
        <v>10.565700000000001</v>
      </c>
      <c r="F38" s="15" t="s">
        <v>16</v>
      </c>
      <c r="G38" s="15"/>
      <c r="H38" s="15"/>
      <c r="I38" s="65"/>
      <c r="J38" s="65"/>
      <c r="K38" s="42"/>
      <c r="L38" s="15"/>
      <c r="M38" s="15"/>
      <c r="N38" s="15"/>
      <c r="O38" s="15"/>
      <c r="P38" s="27"/>
      <c r="Q38" s="15"/>
      <c r="R38" s="15"/>
      <c r="S38" s="15"/>
      <c r="T38" s="15"/>
      <c r="U38" s="15"/>
      <c r="V38" s="15"/>
      <c r="W38" s="15"/>
    </row>
    <row r="39" spans="1:40" ht="6" customHeight="1" x14ac:dyDescent="0.2">
      <c r="A39" s="21"/>
      <c r="B39" s="21"/>
      <c r="C39" s="15"/>
      <c r="D39" s="15"/>
      <c r="E39" s="15"/>
      <c r="F39" s="15"/>
      <c r="G39" s="15"/>
      <c r="H39" s="15"/>
      <c r="I39" s="66"/>
      <c r="J39" s="66"/>
      <c r="K39" s="42"/>
      <c r="L39" s="15"/>
      <c r="M39" s="15"/>
      <c r="N39" s="15"/>
      <c r="O39" s="15"/>
      <c r="P39" s="27"/>
      <c r="Q39" s="15"/>
      <c r="R39" s="15"/>
      <c r="S39" s="15"/>
      <c r="T39" s="15"/>
      <c r="U39" s="15"/>
      <c r="V39" s="15"/>
      <c r="W39" s="15"/>
    </row>
    <row r="40" spans="1:40" ht="15.75" x14ac:dyDescent="0.25">
      <c r="A40" s="21"/>
      <c r="B40" s="21"/>
      <c r="C40" s="28" t="s">
        <v>12</v>
      </c>
      <c r="D40" s="30"/>
      <c r="E40" s="15"/>
      <c r="F40" s="15"/>
      <c r="G40" s="15"/>
      <c r="H40" s="15"/>
      <c r="I40" s="66"/>
      <c r="J40" s="66"/>
      <c r="K40" s="42"/>
      <c r="L40" s="15"/>
      <c r="M40" s="15"/>
      <c r="N40" s="15"/>
      <c r="O40" s="15"/>
      <c r="P40" s="27"/>
      <c r="Q40" s="15"/>
      <c r="R40" s="15"/>
      <c r="S40" s="15"/>
      <c r="T40" s="15"/>
      <c r="U40" s="15"/>
      <c r="V40" s="15"/>
      <c r="W40" s="15"/>
    </row>
    <row r="41" spans="1:40" ht="15" x14ac:dyDescent="0.2">
      <c r="A41" s="21"/>
      <c r="B41" s="21"/>
      <c r="C41" s="15" t="s">
        <v>41</v>
      </c>
      <c r="D41" s="31">
        <f>E37/100*E8</f>
        <v>36985</v>
      </c>
      <c r="E41" s="15" t="s">
        <v>22</v>
      </c>
      <c r="F41" s="15"/>
      <c r="G41" s="15"/>
      <c r="H41" s="15"/>
      <c r="I41" s="67"/>
      <c r="J41" s="67"/>
      <c r="K41" s="42"/>
      <c r="L41" s="15"/>
      <c r="M41" s="15"/>
      <c r="N41" s="15"/>
      <c r="O41" s="15"/>
      <c r="P41" s="27"/>
      <c r="Q41" s="15"/>
      <c r="R41" s="15"/>
      <c r="S41" s="15"/>
      <c r="T41" s="15"/>
      <c r="U41" s="15"/>
      <c r="V41" s="15"/>
      <c r="W41" s="15"/>
    </row>
    <row r="42" spans="1:40" ht="15" x14ac:dyDescent="0.2">
      <c r="A42" s="21"/>
      <c r="B42" s="21"/>
      <c r="C42" s="15" t="s">
        <v>42</v>
      </c>
      <c r="D42" s="31">
        <f>E38*E9</f>
        <v>42262.8</v>
      </c>
      <c r="E42" s="15" t="s">
        <v>22</v>
      </c>
      <c r="F42" s="15"/>
      <c r="G42" s="15"/>
      <c r="H42" s="15"/>
      <c r="I42" s="67"/>
      <c r="J42" s="67"/>
      <c r="K42" s="42"/>
      <c r="L42" s="15"/>
      <c r="M42" s="15"/>
      <c r="N42" s="15"/>
      <c r="O42" s="15"/>
      <c r="P42" s="27"/>
      <c r="Q42" s="15"/>
      <c r="R42" s="15"/>
      <c r="S42" s="15"/>
      <c r="T42" s="15"/>
      <c r="U42" s="15"/>
      <c r="V42" s="15"/>
      <c r="W42" s="15"/>
    </row>
    <row r="43" spans="1:40" ht="15" x14ac:dyDescent="0.2">
      <c r="A43" s="21"/>
      <c r="B43" s="21"/>
      <c r="C43" s="15" t="s">
        <v>102</v>
      </c>
      <c r="D43" s="31">
        <f>SUM(D13:D16)</f>
        <v>0</v>
      </c>
      <c r="E43" s="15" t="s">
        <v>22</v>
      </c>
      <c r="F43" s="15"/>
      <c r="G43" s="15"/>
      <c r="H43" s="15"/>
      <c r="I43" s="67"/>
      <c r="J43" s="67"/>
      <c r="K43" s="42"/>
      <c r="L43" s="15"/>
      <c r="M43" s="15"/>
      <c r="N43" s="15"/>
      <c r="O43" s="15"/>
      <c r="P43" s="27"/>
      <c r="Q43" s="15"/>
      <c r="R43" s="15"/>
      <c r="S43" s="15"/>
      <c r="T43" s="15"/>
      <c r="U43" s="15"/>
      <c r="V43" s="15"/>
      <c r="W43" s="15"/>
    </row>
    <row r="44" spans="1:40" ht="15" x14ac:dyDescent="0.2">
      <c r="A44" s="21"/>
      <c r="B44" s="21"/>
      <c r="C44" s="15" t="s">
        <v>2</v>
      </c>
      <c r="D44" s="31">
        <f>I10</f>
        <v>0</v>
      </c>
      <c r="E44" s="15" t="s">
        <v>22</v>
      </c>
      <c r="F44" s="15"/>
      <c r="G44" s="15"/>
      <c r="H44" s="15"/>
      <c r="I44" s="66"/>
      <c r="J44" s="66"/>
      <c r="K44" s="42"/>
      <c r="L44" s="15"/>
      <c r="M44" s="15"/>
      <c r="N44" s="15"/>
      <c r="O44" s="15"/>
      <c r="P44" s="27"/>
      <c r="Q44" s="15"/>
      <c r="R44" s="15"/>
      <c r="S44" s="15"/>
      <c r="T44" s="15"/>
      <c r="U44" s="15"/>
      <c r="V44" s="15"/>
      <c r="W44" s="15"/>
    </row>
    <row r="45" spans="1:40" ht="15.75" x14ac:dyDescent="0.25">
      <c r="A45" s="21"/>
      <c r="B45" s="21"/>
      <c r="C45" s="28" t="s">
        <v>17</v>
      </c>
      <c r="D45" s="32">
        <f>SUM(D41:D44)</f>
        <v>79247.8</v>
      </c>
      <c r="E45" s="15" t="s">
        <v>22</v>
      </c>
      <c r="F45" s="15"/>
      <c r="G45" s="15"/>
      <c r="H45" s="15"/>
      <c r="I45" s="67"/>
      <c r="J45" s="67"/>
      <c r="K45" s="42"/>
      <c r="L45" s="15"/>
      <c r="M45" s="15"/>
      <c r="N45" s="15"/>
      <c r="O45" s="15"/>
      <c r="P45" s="27"/>
      <c r="Q45" s="15"/>
      <c r="R45" s="15"/>
      <c r="S45" s="15"/>
      <c r="T45" s="15"/>
      <c r="U45" s="15"/>
      <c r="V45" s="15"/>
      <c r="W45" s="15"/>
    </row>
    <row r="46" spans="1:40" ht="15" x14ac:dyDescent="0.2">
      <c r="A46" s="21"/>
      <c r="B46" s="26"/>
      <c r="C46" s="96" t="s">
        <v>46</v>
      </c>
      <c r="D46" s="68">
        <f>IF(E8&gt;0,D45/$E$8*100,0)</f>
        <v>0.44026555555555558</v>
      </c>
      <c r="E46" s="96" t="s">
        <v>15</v>
      </c>
      <c r="F46" s="33"/>
      <c r="G46" s="33"/>
      <c r="H46" s="33"/>
      <c r="I46" s="68"/>
      <c r="J46" s="68"/>
      <c r="K46" s="44"/>
      <c r="L46" s="15"/>
      <c r="M46" s="98" t="s">
        <v>45</v>
      </c>
      <c r="N46" s="99"/>
      <c r="O46" s="15"/>
      <c r="P46" s="27"/>
      <c r="Q46" s="15"/>
      <c r="R46" s="15"/>
      <c r="U46" s="15"/>
      <c r="V46" s="15"/>
      <c r="W46" s="15"/>
    </row>
    <row r="47" spans="1:40" ht="15" x14ac:dyDescent="0.2">
      <c r="A47" s="26"/>
      <c r="B47" s="35"/>
      <c r="C47" s="35" t="s">
        <v>75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4"/>
      <c r="Q47" s="15"/>
      <c r="R47" s="15"/>
      <c r="V47" s="15"/>
      <c r="W47" s="15"/>
    </row>
    <row r="48" spans="1:40" x14ac:dyDescent="0.2"/>
  </sheetData>
  <sheetProtection password="CCC2" sheet="1" objects="1" scenarios="1" selectLockedCells="1"/>
  <mergeCells count="3">
    <mergeCell ref="E18:F18"/>
    <mergeCell ref="M46:N46"/>
    <mergeCell ref="I18:J18"/>
  </mergeCells>
  <phoneticPr fontId="2" type="noConversion"/>
  <dataValidations count="2">
    <dataValidation type="list" allowBlank="1" showInputMessage="1" showErrorMessage="1" sqref="H10">
      <formula1>$V$9:$V$10</formula1>
    </dataValidation>
    <dataValidation type="list" allowBlank="1" showInputMessage="1" showErrorMessage="1" sqref="C13:C16">
      <formula1>$S$7:$S$13</formula1>
    </dataValidation>
  </dataValidations>
  <pageMargins left="0.78740157499999996" right="0.78740157499999996" top="0.984251969" bottom="0.984251969" header="0.4921259845" footer="0.4921259845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Preisblatt</vt:lpstr>
      <vt:lpstr>lg Zonen</vt:lpstr>
      <vt:lpstr>'lg Zonen'!Druckbereich</vt:lpstr>
    </vt:vector>
  </TitlesOfParts>
  <Company>Consulting Ulm &amp; Schendel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Kleint Nicole</cp:lastModifiedBy>
  <cp:lastPrinted>2011-01-10T09:05:12Z</cp:lastPrinted>
  <dcterms:created xsi:type="dcterms:W3CDTF">2006-08-09T08:55:33Z</dcterms:created>
  <dcterms:modified xsi:type="dcterms:W3CDTF">2018-04-27T04:55:52Z</dcterms:modified>
</cp:coreProperties>
</file>